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CORRÊNCIA PONTE emilianópolis\DOCUMENTOS SITE\"/>
    </mc:Choice>
  </mc:AlternateContent>
  <xr:revisionPtr revIDLastSave="0" documentId="8_{C5650133-853A-4567-A46C-2763C5A692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emória de Cálculo" sheetId="9" r:id="rId1"/>
  </sheets>
  <definedNames>
    <definedName name="_xlnm.Print_Area" localSheetId="0">'Memória de Cálculo'!$A$1:$L$203</definedName>
    <definedName name="Print_Area" localSheetId="0">'Memória de Cálculo'!$A$5:$K$186</definedName>
    <definedName name="Print_Titles" localSheetId="0">'Memória de Cálculo'!$5:$9</definedName>
    <definedName name="_xlnm.Print_Titles" localSheetId="0">'Memória de Cálculo'!$1:$10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1" i="9" l="1"/>
  <c r="G158" i="9"/>
  <c r="G155" i="9"/>
  <c r="G150" i="9"/>
  <c r="G147" i="9"/>
  <c r="G144" i="9"/>
  <c r="G143" i="9"/>
  <c r="H126" i="9"/>
  <c r="H129" i="9" s="1"/>
  <c r="E91" i="9"/>
  <c r="E92" i="9" s="1"/>
  <c r="H93" i="9"/>
  <c r="H90" i="9"/>
  <c r="H88" i="9"/>
  <c r="H86" i="9"/>
  <c r="H85" i="9"/>
  <c r="H84" i="9"/>
  <c r="H83" i="9"/>
  <c r="H82" i="9"/>
  <c r="D87" i="9"/>
  <c r="H87" i="9" s="1"/>
  <c r="H50" i="9"/>
  <c r="H42" i="9"/>
  <c r="H43" i="9"/>
  <c r="H44" i="9"/>
  <c r="H45" i="9"/>
  <c r="H46" i="9"/>
  <c r="H47" i="9"/>
  <c r="H48" i="9"/>
  <c r="H49" i="9"/>
  <c r="H41" i="9"/>
  <c r="H51" i="9" l="1"/>
  <c r="H92" i="9"/>
  <c r="H91" i="9"/>
  <c r="H94" i="9" l="1"/>
  <c r="D105" i="9"/>
  <c r="H105" i="9" s="1"/>
  <c r="D178" i="9"/>
  <c r="D177" i="9"/>
  <c r="C178" i="9"/>
  <c r="C177" i="9"/>
  <c r="F152" i="9"/>
  <c r="G152" i="9" s="1"/>
  <c r="F151" i="9"/>
  <c r="G151" i="9" s="1"/>
  <c r="D140" i="9"/>
  <c r="H136" i="9"/>
  <c r="H134" i="9"/>
  <c r="D108" i="9"/>
  <c r="D109" i="9" s="1"/>
  <c r="H109" i="9" s="1"/>
  <c r="H57" i="9"/>
  <c r="H66" i="9"/>
  <c r="C37" i="9"/>
  <c r="C36" i="9"/>
  <c r="D37" i="9"/>
  <c r="D36" i="9"/>
  <c r="H110" i="9"/>
  <c r="H107" i="9"/>
  <c r="H103" i="9"/>
  <c r="D176" i="9"/>
  <c r="F171" i="9"/>
  <c r="H119" i="9"/>
  <c r="H123" i="9"/>
  <c r="H124" i="9" s="1"/>
  <c r="E78" i="9"/>
  <c r="H78" i="9" s="1"/>
  <c r="H79" i="9" s="1"/>
  <c r="E113" i="9"/>
  <c r="H113" i="9" s="1"/>
  <c r="H106" i="9"/>
  <c r="H104" i="9"/>
  <c r="H102" i="9"/>
  <c r="H101" i="9"/>
  <c r="H100" i="9"/>
  <c r="J72" i="9"/>
  <c r="D70" i="9"/>
  <c r="F70" i="9" s="1"/>
  <c r="J70" i="9" s="1"/>
  <c r="D69" i="9"/>
  <c r="F69" i="9" s="1"/>
  <c r="J69" i="9" s="1"/>
  <c r="F68" i="9"/>
  <c r="J68" i="9" s="1"/>
  <c r="H64" i="9"/>
  <c r="H63" i="9"/>
  <c r="H62" i="9"/>
  <c r="H61" i="9"/>
  <c r="H60" i="9"/>
  <c r="H59" i="9"/>
  <c r="H58" i="9"/>
  <c r="H56" i="9"/>
  <c r="G153" i="9" l="1"/>
  <c r="G159" i="9"/>
  <c r="G162" i="9"/>
  <c r="G156" i="9"/>
  <c r="G148" i="9"/>
  <c r="G145" i="9"/>
  <c r="H108" i="9"/>
  <c r="K115" i="9" s="1"/>
  <c r="D98" i="9" s="1"/>
  <c r="F98" i="9" s="1"/>
  <c r="D179" i="9"/>
  <c r="K73" i="9"/>
  <c r="H137" i="9"/>
  <c r="D132" i="9" s="1"/>
  <c r="F132" i="9" s="1"/>
  <c r="D121" i="9"/>
  <c r="F121" i="9" s="1"/>
  <c r="D54" i="9" l="1"/>
  <c r="F54" i="9" s="1"/>
</calcChain>
</file>

<file path=xl/sharedStrings.xml><?xml version="1.0" encoding="utf-8"?>
<sst xmlns="http://schemas.openxmlformats.org/spreadsheetml/2006/main" count="430" uniqueCount="252">
  <si>
    <t>SERVIÇOS PRELIMINARES</t>
  </si>
  <si>
    <t>Locação de container tipo depósito - área mínima de 13,80 m²</t>
  </si>
  <si>
    <t>DEMOLIÇÕES</t>
  </si>
  <si>
    <t>Projeto executivo de estrutura em formato A1</t>
  </si>
  <si>
    <t>Corta-rio escavação sem explosivo</t>
  </si>
  <si>
    <t>Escavação e carga de material de 1ª/2ª categoria</t>
  </si>
  <si>
    <t>Transporte de solo 1ª/2ª categoria</t>
  </si>
  <si>
    <t>Escavação e carga solo mole sob lamina d'agua</t>
  </si>
  <si>
    <t>Carga de material de limpeza</t>
  </si>
  <si>
    <t>Concreto FCK 30 MPA</t>
  </si>
  <si>
    <t>Forma plana para concreto comum</t>
  </si>
  <si>
    <t>Barras de aço CA-50</t>
  </si>
  <si>
    <t>SUPERESTRUTURA</t>
  </si>
  <si>
    <t>Aparelho de apoio neoprene fretado</t>
  </si>
  <si>
    <t>Guind. Hid. Lanc. Teles. s/PN 27,2T Cond. D</t>
  </si>
  <si>
    <t>SERVIÇOS COMPLEMENTARES</t>
  </si>
  <si>
    <t>Aterro de acesso</t>
  </si>
  <si>
    <t>Grama em placa s/ adubo</t>
  </si>
  <si>
    <t>1.1</t>
  </si>
  <si>
    <t>1.2</t>
  </si>
  <si>
    <t>2.1</t>
  </si>
  <si>
    <t>3.1</t>
  </si>
  <si>
    <t>3.2</t>
  </si>
  <si>
    <t>4.1</t>
  </si>
  <si>
    <t>4.2</t>
  </si>
  <si>
    <t>4.3</t>
  </si>
  <si>
    <t>5.1</t>
  </si>
  <si>
    <t>5.2</t>
  </si>
  <si>
    <t>5.3</t>
  </si>
  <si>
    <t>5.4</t>
  </si>
  <si>
    <t>5.5</t>
  </si>
  <si>
    <t>5.6</t>
  </si>
  <si>
    <t>5.7</t>
  </si>
  <si>
    <t>5.8</t>
  </si>
  <si>
    <t>6.1</t>
  </si>
  <si>
    <t>6.2</t>
  </si>
  <si>
    <t>-</t>
  </si>
  <si>
    <t>unxmes</t>
  </si>
  <si>
    <t>horas</t>
  </si>
  <si>
    <t>m</t>
  </si>
  <si>
    <t>m²</t>
  </si>
  <si>
    <t>Forma curva para concreto aparente (Pilares Centrais)</t>
  </si>
  <si>
    <t>TOTAL</t>
  </si>
  <si>
    <t>Forma plana para concreto aparente</t>
  </si>
  <si>
    <t>ITEM</t>
  </si>
  <si>
    <t>DESCRIÇÃO DOS SERVIÇOS</t>
  </si>
  <si>
    <t>DESENVOLVIMENTO DO CALCULO</t>
  </si>
  <si>
    <t>QUANTIDADE</t>
  </si>
  <si>
    <t>UNIDADE</t>
  </si>
  <si>
    <t>Transporte de material de limpeza até 1 km</t>
  </si>
  <si>
    <t>VB1</t>
  </si>
  <si>
    <t>VB2</t>
  </si>
  <si>
    <t>VB3</t>
  </si>
  <si>
    <t>VB4</t>
  </si>
  <si>
    <t>VB5</t>
  </si>
  <si>
    <t>VB6</t>
  </si>
  <si>
    <t>VB7</t>
  </si>
  <si>
    <t>VB8</t>
  </si>
  <si>
    <t>total</t>
  </si>
  <si>
    <t>MESO ESTRUTURA</t>
  </si>
  <si>
    <t>Parede 2</t>
  </si>
  <si>
    <t>Parede 1</t>
  </si>
  <si>
    <t>Ala de Contenção</t>
  </si>
  <si>
    <t>Viga cortina</t>
  </si>
  <si>
    <t>Aparelho de apoio neoprene fretado (VT1)</t>
  </si>
  <si>
    <t>quant</t>
  </si>
  <si>
    <t>und</t>
  </si>
  <si>
    <t>kg/m</t>
  </si>
  <si>
    <t>Perfil Contorno 1/8''</t>
  </si>
  <si>
    <t>Corrimão Metálico 5'' x 3mm</t>
  </si>
  <si>
    <t>Viga I</t>
  </si>
  <si>
    <t>Corrimão Metálico 5'' x 3''</t>
  </si>
  <si>
    <t>ATERRO CABECEIRAS</t>
  </si>
  <si>
    <t>Compactação de aterro maior ou igual 95% OS</t>
  </si>
  <si>
    <t>Área (m2)</t>
  </si>
  <si>
    <t>Qntd.</t>
  </si>
  <si>
    <t>Vol. (m3)</t>
  </si>
  <si>
    <t>Diâmetro (m)</t>
  </si>
  <si>
    <t>Altura (m)</t>
  </si>
  <si>
    <t>Larg. (m)</t>
  </si>
  <si>
    <t>Comp. (m)</t>
  </si>
  <si>
    <t>Qntd</t>
  </si>
  <si>
    <t>Larg Inicial (m)</t>
  </si>
  <si>
    <t>Larg Final (m)</t>
  </si>
  <si>
    <t>Larg. Média (m)</t>
  </si>
  <si>
    <t>Esp. (m)</t>
  </si>
  <si>
    <t>Fórmula: (altura x larg. x comp x Qnd) = Vol. (m3)</t>
  </si>
  <si>
    <t>Fórmula: (larg. média x comp x esp x qntd) = Vol. (m3)</t>
  </si>
  <si>
    <t>Fórmula: (área x esp x qntd) = Vol. (m3) - A área foi retirada pelo AUTOCAD</t>
  </si>
  <si>
    <t>Laje Maciça</t>
  </si>
  <si>
    <t>Alt. (m)</t>
  </si>
  <si>
    <t>Total (kg)</t>
  </si>
  <si>
    <t>VT1 - viga travamento dos pilares (cabeceiras)</t>
  </si>
  <si>
    <t>Parede 2 - consolo de apoio da laje de aprox.</t>
  </si>
  <si>
    <t>Pilares P3 - 4x</t>
  </si>
  <si>
    <t>Pilares P4 - 4x</t>
  </si>
  <si>
    <t>Pilares P5 - 4x</t>
  </si>
  <si>
    <t>Pilares P6 - 4x</t>
  </si>
  <si>
    <t>Pilares P1 - 4x</t>
  </si>
  <si>
    <t>Perímetro (m)</t>
  </si>
  <si>
    <t>Fórmula: (perímetro x alt. x quantidade) = Vol. (m3)</t>
  </si>
  <si>
    <t>Fórmula: (área x altura x quantidade) = Vol. (m3)</t>
  </si>
  <si>
    <t>Concreto FCK 30 MPA - INFRAESTRUTURA TOTAL</t>
  </si>
  <si>
    <t>Concreto FCK 30 MPA - MESOESTRUTURA TOTAL</t>
  </si>
  <si>
    <t>Concreto FCK 30 MPA - SUPERESTRUTURA TOTAL</t>
  </si>
  <si>
    <t>Laje maciça do Tabuleiro (20m)</t>
  </si>
  <si>
    <t>Laje maciça de aproximação</t>
  </si>
  <si>
    <t>Área retirada com o auxílio do AUTOCAD</t>
  </si>
  <si>
    <t>Forma do tabuleiro em chapa de aço</t>
  </si>
  <si>
    <t>Larg.</t>
  </si>
  <si>
    <t>Fórmula: (comp x larg. x qntd) = Área (m2)</t>
  </si>
  <si>
    <t>Viga de Aproximação</t>
  </si>
  <si>
    <t>Travamento transversal em Perfil "U" 6'' x 3/16''</t>
  </si>
  <si>
    <t>Travamento longitudinal em perfil metalon 40x80 #14 - este perfil servirá de base para a forma do tabuleiro, sendo assim evitando que o concreto no centro do tabuleiro, ceda.</t>
  </si>
  <si>
    <t>Travamento em "X" - cantoneira 2'' x 3/16''</t>
  </si>
  <si>
    <t>Travamento longitudinal perfil metalon 40x80 #14</t>
  </si>
  <si>
    <t>5.9</t>
  </si>
  <si>
    <t>Cantoneira de travamento 2'' x 3/16''</t>
  </si>
  <si>
    <r>
      <rPr>
        <sz val="10"/>
        <rFont val="Arial"/>
        <family val="2"/>
      </rPr>
      <t>Banheiro químico modelo Standard, com manutenção conforme
exigências da CETESB</t>
    </r>
  </si>
  <si>
    <t>Demolição de estrutura de madeira</t>
  </si>
  <si>
    <t>m2</t>
  </si>
  <si>
    <t>m3</t>
  </si>
  <si>
    <t>Grupo gerador (aluguel para 70 dias, 8 horas), incluso alguns sábados</t>
  </si>
  <si>
    <t>(8,10comp. X 2,80m ) x 1,00alt)= 22,68m3 x
2lados = 45,36m3</t>
  </si>
  <si>
    <t>Vol. Concreto (m3)</t>
  </si>
  <si>
    <r>
      <t xml:space="preserve">O cálculo do peso do aço será em relação ao volume de concreto. No caso, será utilizado um valor parâmetro de </t>
    </r>
    <r>
      <rPr>
        <b/>
        <sz val="10"/>
        <rFont val="Arial"/>
        <family val="2"/>
      </rPr>
      <t>80kg/m3.</t>
    </r>
  </si>
  <si>
    <t>Parâmetro (kg/m3)</t>
  </si>
  <si>
    <t>Blocos de coroamento dos pilares</t>
  </si>
  <si>
    <t>VB1 - Alavanca - altura média: ((0,40+0,90)/2) = 0,65m</t>
  </si>
  <si>
    <t>Aço</t>
  </si>
  <si>
    <r>
      <t xml:space="preserve">O cálculo do peso do aço será em relação ao volume de concreto. No caso, será utilizado um valor parâmetro de </t>
    </r>
    <r>
      <rPr>
        <b/>
        <sz val="10"/>
        <rFont val="Arial"/>
        <family val="2"/>
      </rPr>
      <t>100kg/m3.</t>
    </r>
  </si>
  <si>
    <r>
      <t xml:space="preserve">O cálculo do peso do aço será em relação ao volume de concreto. No caso, será utilizado um valor parâmetro de </t>
    </r>
    <r>
      <rPr>
        <b/>
        <sz val="10"/>
        <rFont val="Arial"/>
        <family val="2"/>
      </rPr>
      <t>120kg/m3.</t>
    </r>
  </si>
  <si>
    <t>Travamento inferior em "x": 3,87m x 2 peças x 4 partes = 30,96m</t>
  </si>
  <si>
    <t>TOTAL: 30,96m x 0,20m perímetro = 6,19m2</t>
  </si>
  <si>
    <t>Limpeza inicial igual a área da ponte considerando mais 5,00m de extensão para cada lado: (18,00m+5,00m+5,00m) x 4,30m = 120,40m2</t>
  </si>
  <si>
    <t>(10,00comp + 4,00m )/2) x6,05alt.)=42,35m²x18,00larg.(já considerando uma largura adicional para trabalho) = 762,30m³ + 30% empolamento = 990,99m3</t>
  </si>
  <si>
    <t>Altura média: 1,65/2 = 0,83m</t>
  </si>
  <si>
    <t>VIGA "I" Principal - 950x400 - mesa 1'' / alma 5/8''</t>
  </si>
  <si>
    <t>Viga Principal (CATÁLOGO GERDAU) - Mesa</t>
  </si>
  <si>
    <t>Viga Principal (CATÁLOGO GERDAU) - Alma</t>
  </si>
  <si>
    <t>18,00m comp. X 2 peças x 2 mesas por peça = 72,00ml x 0,40m larg mesa = 28,80m2</t>
  </si>
  <si>
    <t>Kg/m2</t>
  </si>
  <si>
    <t>18,00m comp x 2 peças x 1 alma por peça = 36,00ml x 0,95m alt alma = 34,20m2</t>
  </si>
  <si>
    <t>18,00m comp. x 11 peças = 198,00m</t>
  </si>
  <si>
    <t>Travamento Superior a cada 1,50m, contando com os dois extremos: 13 peças x 2,78m = 36,14m</t>
  </si>
  <si>
    <t>Travamento Inferior a cada 3,00m, contando com os dois extremos: 7 peças x 2,78m = 19,46m</t>
  </si>
  <si>
    <t>Travamento Superior a cada 1,50m para o guarda roda: 13 peças x 2 lados = 26 peças x 1,60m = 41,60m</t>
  </si>
  <si>
    <t>18,00ml x 2 lados = 36ml x 0,83m perímetro = 29,88m² + (4,30m x 2 lados = 8,60ml x 0,83m perímetro = 7,14m² &gt;&gt;&gt; Total = 37,02m²</t>
  </si>
  <si>
    <t>18,00ml x 2 vigas = 36,00ml x 3,47m perímetro = 124,92m²</t>
  </si>
  <si>
    <t>11 peças x 18,00ml = 198,00ml x 0,24m perímetro = 47,52m2</t>
  </si>
  <si>
    <t>TOTAL: 97,20m x 0,53m perímetro = 51,52m2</t>
  </si>
  <si>
    <t>18,00m compr ponte x 2 lados = 36,00ml + (2,50ml aprox x 4 partes) = 10ml &gt;&gt;&gt; 46,00ml</t>
  </si>
  <si>
    <t>18,00m compr ponte x 2 lados = 36,00ml + (2,50ml aprox x 4 partes) = 10ml &gt;&gt;&gt; 46,00ml x 0,40m perímetro = 18,40m2</t>
  </si>
  <si>
    <r>
      <t xml:space="preserve">((1,90m x 30,00m)/2) x 2,50m = 71,25m3 x 4
lados = </t>
    </r>
    <r>
      <rPr>
        <b/>
        <sz val="10"/>
        <rFont val="Arial"/>
        <family val="2"/>
      </rPr>
      <t>285,00m3</t>
    </r>
  </si>
  <si>
    <t>5,00m x 30,00m/2 = 75m² x 4 unidades = 300,00m²</t>
  </si>
  <si>
    <t>________________________________</t>
  </si>
  <si>
    <t>RESPONSÁVEL TÉCNICO</t>
  </si>
  <si>
    <t>CREA/SP- 5069962565</t>
  </si>
  <si>
    <t>GABRIEL CALDERAN - ENGENHEIRO CIVIL</t>
  </si>
  <si>
    <t>Taxa mob. De equipamento bate estaca</t>
  </si>
  <si>
    <t>Estacas Pré-Moldadas de 30/35 Ton.</t>
  </si>
  <si>
    <t xml:space="preserve">(26 estacas x 2 alas) = 52 estacas x 10,00m prof. = 520,00m </t>
  </si>
  <si>
    <t>O cálculo da área de forma será em relação a altura pelo comprimento e multiplicando pela quantidade de lados que ficara em contato com a forma.</t>
  </si>
  <si>
    <t>Qntd de lados</t>
  </si>
  <si>
    <t>Seção (0,40x0,40)m</t>
  </si>
  <si>
    <t>Obra</t>
  </si>
  <si>
    <t>Local</t>
  </si>
  <si>
    <t>Município</t>
  </si>
  <si>
    <t>Locação de guindaste para içamento das 02 vigas metalicas principais, mais içamento das vigas complementares menores; Estimativa de uso 40 HORAS.</t>
  </si>
  <si>
    <t>(18,00comp + 6,00m )/2) x5,50alt.)=66m²x8,00larg. x 2 (já considerando uma largura adicional para trabalho) = 1056m³</t>
  </si>
  <si>
    <t>Escavação manual para obras s/explosivo</t>
  </si>
  <si>
    <t>A quantidade será a mesma do concreto da infraestrutura, calculado no item 4.1.5</t>
  </si>
  <si>
    <t>40x40x10x(4und)=64dm³</t>
  </si>
  <si>
    <r>
      <t xml:space="preserve">((30,00m compr x 4,30m larg x (0,35/2) x 2 = 22,58m3 + (10,00comp + 4,00m )/2) x 6,05alt.)= 42,35m2 x 18,00larg.(já considerando uma largura adicional para trabalho) = 762,30m3 &gt;&gt;&gt; Total: </t>
    </r>
    <r>
      <rPr>
        <b/>
        <sz val="10"/>
        <rFont val="Arial"/>
        <family val="2"/>
      </rPr>
      <t>771,00m3</t>
    </r>
  </si>
  <si>
    <t>Esgotamento continuo água</t>
  </si>
  <si>
    <t>Este serviço é considerado apenas quando é necessário fazer o desvio do leito do rio, portanto estipula-se uma quantidade aceitável: 120,00m3</t>
  </si>
  <si>
    <t>Este serviço é considerado apenas quando é necessário fazer o bombeamento de água durante a escavação das fundações, portanto estipula-se uma quantidade aceitável: 1600,00 m3</t>
  </si>
  <si>
    <t>PREFEITURA MUNICIPAL DE EMILIANÓPOLIS
RUA PADRE CORNELIO KNUEBLER, 255, CENTRO
Fone (18) 3994-1165
CNPJ: 067.662.544/0001-90</t>
  </si>
  <si>
    <t>EMILIANÓPOLIS - SP</t>
  </si>
  <si>
    <t>Confecção, montagem e instalação de placa institucional</t>
  </si>
  <si>
    <t>1.3</t>
  </si>
  <si>
    <t>1.4</t>
  </si>
  <si>
    <t>1.5</t>
  </si>
  <si>
    <t>Locação de obra de edificação</t>
  </si>
  <si>
    <t>Taxa de mobilização e desmobilização de equipamentos de levantamento topográfico</t>
  </si>
  <si>
    <t>Topografo</t>
  </si>
  <si>
    <t>Auxiliar de topografia</t>
  </si>
  <si>
    <t>Limpeza mecanizada do terreno, inclusive troncos com diâmetro acima de 15 cm até 50 cm, com caminhão à disposição dentro da obra, até o raio de 1 km</t>
  </si>
  <si>
    <t>1.6</t>
  </si>
  <si>
    <t>1.7</t>
  </si>
  <si>
    <t>1.8</t>
  </si>
  <si>
    <t>1.9</t>
  </si>
  <si>
    <t>1.10</t>
  </si>
  <si>
    <t>1.11</t>
  </si>
  <si>
    <t>1.12</t>
  </si>
  <si>
    <t>Taxa fixa instalação sondagem a percussão</t>
  </si>
  <si>
    <t>Sondagem a percussao até 15M</t>
  </si>
  <si>
    <t>2.2</t>
  </si>
  <si>
    <t>Transporte de 1/2 categoria alem de 15 km</t>
  </si>
  <si>
    <t>INFRAESTRUTURA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</si>
  <si>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</si>
  <si>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</si>
  <si>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</si>
  <si>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</si>
  <si>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</si>
  <si>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</si>
  <si>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</si>
  <si>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</si>
  <si>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</si>
  <si>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</si>
  <si>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</si>
  <si>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4.4</t>
  </si>
  <si>
    <t>5.10</t>
  </si>
  <si>
    <t>5.11</t>
  </si>
  <si>
    <t>5.12</t>
  </si>
  <si>
    <t>5.13</t>
  </si>
  <si>
    <t>5.14</t>
  </si>
  <si>
    <t>6.3</t>
  </si>
  <si>
    <t>6.4</t>
  </si>
  <si>
    <t>6.5</t>
  </si>
  <si>
    <t>6.6</t>
  </si>
  <si>
    <t>6.7</t>
  </si>
  <si>
    <t>6.8</t>
  </si>
  <si>
    <t>Sub-base ou base de pedra britada</t>
  </si>
  <si>
    <t>ESTRADA RURAL EML 210</t>
  </si>
  <si>
    <t>uni.</t>
  </si>
  <si>
    <t>Execução de 2 ponto de sondagem com profundidade de 15,00M cada                                                                      2 furos x 15,00 m</t>
  </si>
  <si>
    <t xml:space="preserve">TOTAL  </t>
  </si>
  <si>
    <t>Telhamento em chapa de aço galvanizado autoportante, perfil trapezoidal, com espessura de 0,80mm e altura de 120mm</t>
  </si>
  <si>
    <t>Fornecimento e montagem de estrutura metálica em aço ASTM-
A36 - s/ pintura</t>
  </si>
  <si>
    <t>Fornecimento e montagem de estrutura metálica em aço ASTM- A36 - s/ pintura</t>
  </si>
  <si>
    <t>Pintura a base de esmalte sintético 3 demãos, sendo uma demão de fundo óxido ferro</t>
  </si>
  <si>
    <t>Irrigação de revestimento vegetal</t>
  </si>
  <si>
    <t>Placa de sinalização viária em chapa de aço, totalmente refletiva com película IA/IA - área até 2,0 m2</t>
  </si>
  <si>
    <t>Tubo galvanizado DN= 2 1/2', inclusive conexões</t>
  </si>
  <si>
    <t>CONSTRUÇÃO DE PONTE MISTA (ESTRUTURA METÁLICA E CONCRETO ARMADO) - 18,00 M DE COMPRIMENTO x4,30 M DE LARGURA</t>
  </si>
  <si>
    <t>MEMÓRIAL DE CÁLCULO</t>
  </si>
  <si>
    <t>6x1=6 meses</t>
  </si>
  <si>
    <t>6 meses x 22 dias = 132 dias + 4 sábados = 136 dias x 8 horas = 1088 horas</t>
  </si>
  <si>
    <t>2 Placas x (4,00M x 1,50M) = 12,00 M2</t>
  </si>
  <si>
    <t>8 dias x 5 horas = 40 horas</t>
  </si>
  <si>
    <t>5 folhas de projeto</t>
  </si>
  <si>
    <t>Tabuleiro + alas = 77,40 m2 + 76,00 m2 = 153,40 m2</t>
  </si>
  <si>
    <t xml:space="preserve">Demolição da ponte existente:                                                Tabuleiro: 4,00m de largura x 12,00m de comprimento = 48,00m2                                                                                Alas: 2 x ( (8x2) ) = 32,00 m2                                                        </t>
  </si>
  <si>
    <t>80,00 m2 x 0,20m x 15 = 240,00 m3*km</t>
  </si>
  <si>
    <t>m3*km</t>
  </si>
  <si>
    <t>Área do plantio de grama = 300,00 m2</t>
  </si>
  <si>
    <t>Serão 4 placas de sinalização para ponte, sendo 01 uma em cada lado da via e nos 2 sentidos de circulação.                   A = 0,2 x 0,6 x 4 = 0,48 m²</t>
  </si>
  <si>
    <t>Serão 04 tubos de fixação das placas de sinalização           Comp. total = 2,1 x 4 = 8,4 m</t>
  </si>
  <si>
    <t>EMILIANÓPOLIS - SP, 08 DE JANEIRO DE 2025</t>
  </si>
  <si>
    <t>Considera-se o comprimento do tabuleiro (18,00m), mais uma faixa de 15,00m antes de cada cabeceira, na largura do tabuleiro (4,30m)                                                                                 Área = (15,00M + 18,00M + 15,00M) X 4,30M X 0,10M = 20,64 m3</t>
  </si>
  <si>
    <t xml:space="preserve">total em KG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</si>
</sst>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(* #,##0.00_);_(* \(#,##0.00\);_(* &quot;-&quot;??_);_(@_)"/>
    <numFmt numFmtId="165" formatCode="_(&quot;R$&quot;* #,##0.00_);_(&quot;R$&quot;* \(#,##0.00\);_(&quot;R$&quot;* &quot;-&quot;??_);_(@_)"/>
  </numFmts>
  <fonts count="15" x14ac:knownFonts="1">
    <font>
      <sz val="10"/>
      <color rgb="FF000000"/>
      <name val="Times New Roman"/>
      <family val="1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8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" fillId="0" borderId="0"/>
    <xf numFmtId="0" fontId="3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82">
    <xf numFmtId="0" fontId="0" fillId="0" borderId="0" xfId="0" applyAlignment="1">
      <alignment horizontal="left" vertical="top"/>
    </xf>
    <xf numFmtId="0" fontId="3" fillId="0" borderId="7" xfId="0" applyFont="1" applyBorder="1" applyAlignment="1">
      <alignment horizontal="justify" vertical="distributed" wrapText="1"/>
    </xf>
    <xf numFmtId="0" fontId="3" fillId="0" borderId="0" xfId="6" applyAlignment="1">
      <alignment horizontal="center" vertical="center"/>
    </xf>
    <xf numFmtId="0" fontId="3" fillId="2" borderId="1" xfId="6" applyFill="1" applyBorder="1" applyAlignment="1">
      <alignment vertical="center" wrapText="1"/>
    </xf>
    <xf numFmtId="0" fontId="3" fillId="2" borderId="1" xfId="6" applyFill="1" applyBorder="1" applyAlignment="1">
      <alignment horizontal="center" vertical="center"/>
    </xf>
    <xf numFmtId="164" fontId="3" fillId="0" borderId="1" xfId="13" applyFont="1" applyFill="1" applyBorder="1" applyAlignment="1">
      <alignment horizontal="left" vertical="center"/>
    </xf>
    <xf numFmtId="164" fontId="3" fillId="2" borderId="1" xfId="13" applyFont="1" applyFill="1" applyBorder="1" applyAlignment="1">
      <alignment horizontal="center" vertical="center"/>
    </xf>
    <xf numFmtId="164" fontId="3" fillId="2" borderId="0" xfId="13" applyFont="1" applyFill="1" applyBorder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shrinkToFit="1"/>
    </xf>
    <xf numFmtId="2" fontId="2" fillId="2" borderId="1" xfId="6" applyNumberFormat="1" applyFont="1" applyFill="1" applyBorder="1" applyAlignment="1">
      <alignment horizontal="right" vertical="center"/>
    </xf>
    <xf numFmtId="0" fontId="2" fillId="2" borderId="1" xfId="6" applyFont="1" applyFill="1" applyBorder="1" applyAlignment="1">
      <alignment horizontal="center" vertical="center"/>
    </xf>
    <xf numFmtId="0" fontId="2" fillId="2" borderId="1" xfId="6" applyFont="1" applyFill="1" applyBorder="1" applyAlignment="1">
      <alignment horizontal="center" vertical="center" wrapText="1"/>
    </xf>
    <xf numFmtId="0" fontId="2" fillId="2" borderId="0" xfId="6" applyFont="1" applyFill="1" applyAlignment="1">
      <alignment horizontal="center" vertical="center"/>
    </xf>
    <xf numFmtId="0" fontId="2" fillId="0" borderId="0" xfId="6" applyFont="1" applyAlignment="1">
      <alignment horizontal="center" vertical="center"/>
    </xf>
    <xf numFmtId="0" fontId="3" fillId="0" borderId="0" xfId="6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2" fontId="3" fillId="2" borderId="1" xfId="6" applyNumberFormat="1" applyFill="1" applyBorder="1" applyAlignment="1">
      <alignment horizontal="right" vertical="center"/>
    </xf>
    <xf numFmtId="9" fontId="3" fillId="2" borderId="0" xfId="6" applyNumberFormat="1" applyFill="1" applyAlignment="1">
      <alignment horizontal="left" vertical="center"/>
    </xf>
    <xf numFmtId="2" fontId="9" fillId="0" borderId="0" xfId="0" applyNumberFormat="1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2" fontId="9" fillId="0" borderId="7" xfId="0" applyNumberFormat="1" applyFont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9" fillId="0" borderId="7" xfId="0" applyNumberFormat="1" applyFont="1" applyBorder="1" applyAlignment="1">
      <alignment horizontal="left" vertical="center" wrapText="1"/>
    </xf>
    <xf numFmtId="0" fontId="3" fillId="2" borderId="1" xfId="6" applyFill="1" applyBorder="1" applyAlignment="1">
      <alignment horizontal="left" vertical="center" wrapText="1"/>
    </xf>
    <xf numFmtId="0" fontId="2" fillId="2" borderId="2" xfId="6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0" fontId="3" fillId="2" borderId="3" xfId="6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164" fontId="3" fillId="0" borderId="1" xfId="13" applyFont="1" applyFill="1" applyBorder="1" applyAlignment="1">
      <alignment vertical="center"/>
    </xf>
    <xf numFmtId="0" fontId="3" fillId="2" borderId="0" xfId="6" applyFill="1" applyAlignment="1">
      <alignment horizontal="left" vertical="center"/>
    </xf>
    <xf numFmtId="164" fontId="2" fillId="2" borderId="1" xfId="13" applyFont="1" applyFill="1" applyBorder="1" applyAlignment="1">
      <alignment horizontal="center" vertical="center"/>
    </xf>
    <xf numFmtId="2" fontId="8" fillId="0" borderId="7" xfId="0" applyNumberFormat="1" applyFont="1" applyBorder="1" applyAlignment="1">
      <alignment horizontal="right" vertical="center" shrinkToFit="1"/>
    </xf>
    <xf numFmtId="0" fontId="2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2" fontId="9" fillId="0" borderId="8" xfId="0" applyNumberFormat="1" applyFont="1" applyBorder="1" applyAlignment="1">
      <alignment horizontal="left" vertical="center" wrapText="1"/>
    </xf>
    <xf numFmtId="2" fontId="9" fillId="0" borderId="0" xfId="0" applyNumberFormat="1" applyFont="1" applyAlignment="1">
      <alignment horizontal="left" vertical="center"/>
    </xf>
    <xf numFmtId="49" fontId="3" fillId="2" borderId="1" xfId="6" applyNumberFormat="1" applyFill="1" applyBorder="1" applyAlignment="1">
      <alignment horizontal="left" vertical="center" wrapText="1"/>
    </xf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vertical="top"/>
    </xf>
    <xf numFmtId="2" fontId="9" fillId="0" borderId="7" xfId="0" applyNumberFormat="1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2" fontId="8" fillId="0" borderId="9" xfId="0" applyNumberFormat="1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2" fontId="9" fillId="0" borderId="10" xfId="0" applyNumberFormat="1" applyFont="1" applyBorder="1" applyAlignment="1">
      <alignment horizontal="center" vertical="center" shrinkToFit="1"/>
    </xf>
    <xf numFmtId="2" fontId="9" fillId="0" borderId="10" xfId="0" applyNumberFormat="1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2" fontId="8" fillId="0" borderId="1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shrinkToFit="1"/>
    </xf>
    <xf numFmtId="2" fontId="2" fillId="3" borderId="17" xfId="0" applyNumberFormat="1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4" fontId="8" fillId="0" borderId="11" xfId="0" applyNumberFormat="1" applyFont="1" applyBorder="1" applyAlignment="1">
      <alignment horizontal="right" vertical="center" shrinkToFit="1"/>
    </xf>
    <xf numFmtId="0" fontId="3" fillId="0" borderId="1" xfId="6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center" vertical="center" wrapText="1"/>
    </xf>
    <xf numFmtId="2" fontId="8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shrinkToFit="1"/>
    </xf>
    <xf numFmtId="2" fontId="9" fillId="0" borderId="1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2" borderId="6" xfId="6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3" fillId="0" borderId="7" xfId="0" applyNumberFormat="1" applyFont="1" applyBorder="1" applyAlignment="1">
      <alignment horizontal="center" vertical="center" shrinkToFit="1"/>
    </xf>
    <xf numFmtId="1" fontId="8" fillId="3" borderId="7" xfId="0" applyNumberFormat="1" applyFont="1" applyFill="1" applyBorder="1" applyAlignment="1">
      <alignment horizontal="center" vertical="center" shrinkToFit="1"/>
    </xf>
    <xf numFmtId="0" fontId="2" fillId="3" borderId="7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2" fontId="9" fillId="3" borderId="7" xfId="0" applyNumberFormat="1" applyFont="1" applyFill="1" applyBorder="1" applyAlignment="1">
      <alignment horizontal="left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justify" vertical="distributed" wrapText="1"/>
    </xf>
    <xf numFmtId="0" fontId="14" fillId="0" borderId="7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shrinkToFit="1"/>
    </xf>
    <xf numFmtId="2" fontId="9" fillId="0" borderId="9" xfId="0" applyNumberFormat="1" applyFont="1" applyBorder="1" applyAlignment="1">
      <alignment horizontal="center" vertical="center" wrapText="1"/>
    </xf>
    <xf numFmtId="2" fontId="9" fillId="0" borderId="16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2" fontId="8" fillId="0" borderId="14" xfId="0" applyNumberFormat="1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13" xfId="0" applyFont="1" applyBorder="1" applyAlignment="1">
      <alignment horizontal="left" vertical="center" wrapText="1"/>
    </xf>
    <xf numFmtId="0" fontId="2" fillId="0" borderId="1" xfId="6" applyFont="1" applyBorder="1" applyAlignment="1">
      <alignment vertical="center"/>
    </xf>
    <xf numFmtId="0" fontId="3" fillId="0" borderId="1" xfId="6" applyBorder="1" applyAlignment="1">
      <alignment horizontal="left" vertical="center"/>
    </xf>
    <xf numFmtId="0" fontId="3" fillId="0" borderId="1" xfId="6" applyBorder="1" applyAlignment="1">
      <alignment horizontal="center" vertical="center"/>
    </xf>
    <xf numFmtId="0" fontId="3" fillId="0" borderId="1" xfId="6" applyBorder="1" applyAlignment="1">
      <alignment horizontal="left" vertical="center" wrapText="1"/>
    </xf>
    <xf numFmtId="0" fontId="3" fillId="2" borderId="0" xfId="6" applyFill="1" applyAlignment="1">
      <alignment vertical="center" wrapText="1"/>
    </xf>
    <xf numFmtId="2" fontId="3" fillId="2" borderId="0" xfId="6" applyNumberFormat="1" applyFill="1" applyAlignment="1">
      <alignment horizontal="right" vertical="center"/>
    </xf>
    <xf numFmtId="0" fontId="3" fillId="2" borderId="0" xfId="6" applyFill="1" applyAlignment="1">
      <alignment horizontal="center" vertical="center"/>
    </xf>
    <xf numFmtId="164" fontId="2" fillId="2" borderId="3" xfId="13" applyFont="1" applyFill="1" applyBorder="1" applyAlignment="1">
      <alignment horizontal="center" vertical="center"/>
    </xf>
    <xf numFmtId="164" fontId="8" fillId="0" borderId="10" xfId="0" applyNumberFormat="1" applyFont="1" applyBorder="1" applyAlignment="1">
      <alignment horizontal="left" vertical="center" wrapText="1"/>
    </xf>
    <xf numFmtId="0" fontId="8" fillId="0" borderId="7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2" fillId="0" borderId="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2" xfId="0" applyFont="1" applyBorder="1" applyAlignment="1">
      <alignment horizontal="righ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3" xfId="6" applyFill="1" applyBorder="1" applyAlignment="1">
      <alignment horizontal="left" vertical="center" wrapText="1"/>
    </xf>
    <xf numFmtId="0" fontId="3" fillId="2" borderId="5" xfId="6" applyFill="1" applyBorder="1" applyAlignment="1">
      <alignment horizontal="left" vertical="center" wrapText="1"/>
    </xf>
    <xf numFmtId="0" fontId="3" fillId="2" borderId="6" xfId="6" applyFill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8">
    <cellStyle name="Moeda 2" xfId="1" xr:uid="{00000000-0005-0000-0000-000001000000}"/>
    <cellStyle name="Moeda 2 2" xfId="2" xr:uid="{00000000-0005-0000-0000-000002000000}"/>
    <cellStyle name="Moeda 3" xfId="3" xr:uid="{00000000-0005-0000-0000-000003000000}"/>
    <cellStyle name="Moeda 4" xfId="4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3" xfId="7" xr:uid="{00000000-0005-0000-0000-000008000000}"/>
    <cellStyle name="Porcentagem 2" xfId="8" xr:uid="{00000000-0005-0000-0000-00000A000000}"/>
    <cellStyle name="Porcentagem 2 2" xfId="9" xr:uid="{00000000-0005-0000-0000-00000B000000}"/>
    <cellStyle name="Porcentagem 3" xfId="10" xr:uid="{00000000-0005-0000-0000-00000C000000}"/>
    <cellStyle name="Separador de milhares 2" xfId="11" xr:uid="{00000000-0005-0000-0000-00000D000000}"/>
    <cellStyle name="Separador de milhares 2 2" xfId="12" xr:uid="{00000000-0005-0000-0000-00000E000000}"/>
    <cellStyle name="Vírgula 2" xfId="13" xr:uid="{00000000-0005-0000-0000-00000F000000}"/>
    <cellStyle name="Vírgula 2 2" xfId="14" xr:uid="{00000000-0005-0000-0000-000010000000}"/>
    <cellStyle name="Vírgula 3" xfId="15" xr:uid="{00000000-0005-0000-0000-000011000000}"/>
    <cellStyle name="Vírgula 4" xfId="16" xr:uid="{00000000-0005-0000-0000-000012000000}"/>
    <cellStyle name="Vírgula 5" xfId="17" xr:uid="{00000000-0005-0000-0000-00001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175261</xdr:colOff>
      <xdr:row>0</xdr:row>
      <xdr:rowOff>30480</xdr:rowOff>
    </xdr:from>
    <xdr:to>
      <xdr:col>0</xdr:col>
      <xdr:colOff>883921</xdr:colOff>
      <xdr:row>3</xdr:row>
      <xdr:rowOff>257684</xdr:rowOff>
    </xdr:to>
    <xdr:pic>
      <xdr:nvPicPr>
        <xdr:cNvPr id="4" name="Imagem 3" descr="LogoPrefCor">
          <a:extLst>
            <a:ext uri="{FF2B5EF4-FFF2-40B4-BE49-F238E27FC236}">
              <a16:creationId xmlns:a16="http://schemas.microsoft.com/office/drawing/2014/main" id="{0E46145F-4497-4C60-82B7-25E1150C3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61" y="30480"/>
          <a:ext cx="708660" cy="722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BR202"/>
  <sheetViews>
    <sheetView tabSelected="1" view="pageBreakPreview" topLeftCell="A176" zoomScaleNormal="100" zoomScaleSheetLayoutView="100" workbookViewId="0">
      <selection activeCell="G162" sqref="G162"/>
    </sheetView>
  </sheetViews>
  <sheetFormatPr defaultColWidth="9.33203125" defaultRowHeight="12.75" x14ac:dyDescent="0.2"/>
  <cols>
    <col min="1" max="1" width="14.6640625" style="25" customWidth="1"/>
    <col min="2" max="2" width="61.6640625" style="28" customWidth="1"/>
    <col min="3" max="3" width="67.6640625" style="28" customWidth="1"/>
    <col min="4" max="4" width="15.1640625" style="60" customWidth="1"/>
    <col min="5" max="5" width="12.1640625" style="25" customWidth="1"/>
    <col min="6" max="6" width="12.5" style="28" customWidth="1"/>
    <col min="7" max="7" width="12.6640625" style="28" customWidth="1"/>
    <col min="8" max="8" width="12.1640625" style="28" customWidth="1"/>
    <col min="9" max="10" width="15.83203125" style="28" customWidth="1"/>
    <col min="11" max="11" width="12.6640625" style="28" customWidth="1"/>
    <col min="12" max="16384" width="9.33203125" style="28"/>
  </cols>
  <sheetData>
    <row r="1" spans="1:8" ht="12.75" customHeight="1" x14ac:dyDescent="0.2">
      <c r="A1" s="167"/>
      <c r="B1" s="163" t="s">
        <v>177</v>
      </c>
      <c r="C1" s="163"/>
      <c r="D1" s="163"/>
      <c r="E1" s="163"/>
      <c r="F1" s="163"/>
      <c r="G1" s="163"/>
      <c r="H1" s="163"/>
    </row>
    <row r="2" spans="1:8" x14ac:dyDescent="0.2">
      <c r="A2" s="167"/>
      <c r="B2" s="163"/>
      <c r="C2" s="163"/>
      <c r="D2" s="163"/>
      <c r="E2" s="163"/>
      <c r="F2" s="163"/>
      <c r="G2" s="163"/>
      <c r="H2" s="163"/>
    </row>
    <row r="3" spans="1:8" x14ac:dyDescent="0.2">
      <c r="A3" s="167"/>
      <c r="B3" s="163"/>
      <c r="C3" s="163"/>
      <c r="D3" s="163"/>
      <c r="E3" s="163"/>
      <c r="F3" s="163"/>
      <c r="G3" s="163"/>
      <c r="H3" s="163"/>
    </row>
    <row r="4" spans="1:8" ht="22.5" customHeight="1" x14ac:dyDescent="0.2">
      <c r="A4" s="167"/>
      <c r="B4" s="163"/>
      <c r="C4" s="163"/>
      <c r="D4" s="163"/>
      <c r="E4" s="163"/>
      <c r="F4" s="163"/>
      <c r="G4" s="163"/>
      <c r="H4" s="163"/>
    </row>
    <row r="5" spans="1:8" ht="20.25" customHeight="1" x14ac:dyDescent="0.2">
      <c r="A5" s="85" t="s">
        <v>165</v>
      </c>
      <c r="B5" s="164" t="s">
        <v>235</v>
      </c>
      <c r="C5" s="165"/>
      <c r="D5" s="165"/>
      <c r="E5" s="165"/>
      <c r="F5" s="165"/>
      <c r="G5" s="165"/>
      <c r="H5" s="166"/>
    </row>
    <row r="6" spans="1:8" ht="19.5" customHeight="1" x14ac:dyDescent="0.2">
      <c r="A6" s="85" t="s">
        <v>166</v>
      </c>
      <c r="B6" s="164" t="s">
        <v>224</v>
      </c>
      <c r="C6" s="165"/>
      <c r="D6" s="165"/>
      <c r="E6" s="165"/>
      <c r="F6" s="165"/>
      <c r="G6" s="165"/>
      <c r="H6" s="166"/>
    </row>
    <row r="7" spans="1:8" ht="20.25" customHeight="1" x14ac:dyDescent="0.2">
      <c r="A7" s="85" t="s">
        <v>167</v>
      </c>
      <c r="B7" s="164" t="s">
        <v>178</v>
      </c>
      <c r="C7" s="165"/>
      <c r="D7" s="165"/>
      <c r="E7" s="165"/>
      <c r="F7" s="165"/>
      <c r="G7" s="165"/>
      <c r="H7" s="166"/>
    </row>
    <row r="8" spans="1:8" ht="15" customHeight="1" x14ac:dyDescent="0.2">
      <c r="A8" s="161" t="s">
        <v>236</v>
      </c>
      <c r="B8" s="161"/>
      <c r="C8" s="161"/>
      <c r="D8" s="161"/>
      <c r="E8" s="161"/>
      <c r="F8" s="161"/>
      <c r="G8" s="161"/>
      <c r="H8" s="161"/>
    </row>
    <row r="9" spans="1:8" x14ac:dyDescent="0.2">
      <c r="A9" s="161"/>
      <c r="B9" s="161"/>
      <c r="C9" s="161"/>
      <c r="D9" s="161"/>
      <c r="E9" s="161"/>
      <c r="F9" s="161"/>
      <c r="G9" s="161"/>
      <c r="H9" s="161"/>
    </row>
    <row r="10" spans="1:8" ht="25.5" x14ac:dyDescent="0.2">
      <c r="A10" s="69" t="s">
        <v>44</v>
      </c>
      <c r="B10" s="70" t="s">
        <v>45</v>
      </c>
      <c r="C10" s="69" t="s">
        <v>46</v>
      </c>
      <c r="D10" s="87" t="s">
        <v>47</v>
      </c>
      <c r="E10" s="89" t="s">
        <v>48</v>
      </c>
      <c r="F10" s="89"/>
      <c r="G10" s="88"/>
      <c r="H10" s="71"/>
    </row>
    <row r="11" spans="1:8" x14ac:dyDescent="0.2">
      <c r="A11" s="105">
        <v>1</v>
      </c>
      <c r="B11" s="106" t="s">
        <v>0</v>
      </c>
      <c r="C11" s="107"/>
      <c r="D11" s="108"/>
      <c r="E11" s="109"/>
      <c r="F11" s="71"/>
      <c r="G11" s="107"/>
      <c r="H11" s="107"/>
    </row>
    <row r="12" spans="1:8" ht="17.25" customHeight="1" x14ac:dyDescent="0.2">
      <c r="A12" s="22" t="s">
        <v>18</v>
      </c>
      <c r="B12" s="21" t="s">
        <v>1</v>
      </c>
      <c r="C12" s="21" t="s">
        <v>237</v>
      </c>
      <c r="D12" s="115">
        <v>6</v>
      </c>
      <c r="E12" s="22" t="s">
        <v>37</v>
      </c>
      <c r="F12" s="20"/>
      <c r="G12" s="20"/>
      <c r="H12" s="20"/>
    </row>
    <row r="13" spans="1:8" ht="38.25" x14ac:dyDescent="0.2">
      <c r="A13" s="22" t="s">
        <v>19</v>
      </c>
      <c r="B13" s="20" t="s">
        <v>118</v>
      </c>
      <c r="C13" s="21" t="s">
        <v>237</v>
      </c>
      <c r="D13" s="115">
        <v>6</v>
      </c>
      <c r="E13" s="22" t="s">
        <v>37</v>
      </c>
      <c r="F13" s="20"/>
      <c r="G13" s="20"/>
      <c r="H13" s="20"/>
    </row>
    <row r="14" spans="1:8" ht="25.5" x14ac:dyDescent="0.2">
      <c r="A14" s="22" t="s">
        <v>180</v>
      </c>
      <c r="B14" s="21" t="s">
        <v>122</v>
      </c>
      <c r="C14" s="21" t="s">
        <v>238</v>
      </c>
      <c r="D14" s="115">
        <v>1088</v>
      </c>
      <c r="E14" s="22" t="s">
        <v>38</v>
      </c>
      <c r="F14" s="20"/>
      <c r="G14" s="20"/>
      <c r="H14" s="20"/>
    </row>
    <row r="15" spans="1:8" x14ac:dyDescent="0.2">
      <c r="A15" s="22" t="s">
        <v>181</v>
      </c>
      <c r="B15" s="1" t="s">
        <v>179</v>
      </c>
      <c r="C15" s="21" t="s">
        <v>239</v>
      </c>
      <c r="D15" s="115">
        <v>12</v>
      </c>
      <c r="E15" s="22" t="s">
        <v>120</v>
      </c>
      <c r="F15" s="20"/>
      <c r="G15" s="20"/>
      <c r="H15" s="20"/>
    </row>
    <row r="16" spans="1:8" ht="18" customHeight="1" x14ac:dyDescent="0.2">
      <c r="A16" s="22" t="s">
        <v>182</v>
      </c>
      <c r="B16" s="141" t="s">
        <v>183</v>
      </c>
      <c r="C16" s="21" t="s">
        <v>242</v>
      </c>
      <c r="D16" s="115">
        <v>153.4</v>
      </c>
      <c r="E16" s="22" t="s">
        <v>120</v>
      </c>
      <c r="F16" s="20"/>
      <c r="G16" s="20"/>
      <c r="H16" s="20"/>
    </row>
    <row r="17" spans="1:8" ht="25.5" x14ac:dyDescent="0.2">
      <c r="A17" s="22" t="s">
        <v>188</v>
      </c>
      <c r="B17" s="1" t="s">
        <v>184</v>
      </c>
      <c r="C17" s="21"/>
      <c r="D17" s="115">
        <v>1</v>
      </c>
      <c r="E17" s="22" t="s">
        <v>225</v>
      </c>
      <c r="F17" s="20"/>
      <c r="G17" s="20"/>
      <c r="H17" s="20"/>
    </row>
    <row r="18" spans="1:8" ht="15.75" customHeight="1" x14ac:dyDescent="0.2">
      <c r="A18" s="22" t="s">
        <v>189</v>
      </c>
      <c r="B18" s="1" t="s">
        <v>185</v>
      </c>
      <c r="C18" s="21" t="s">
        <v>240</v>
      </c>
      <c r="D18" s="115">
        <v>40</v>
      </c>
      <c r="E18" s="112" t="s">
        <v>38</v>
      </c>
      <c r="F18" s="20"/>
      <c r="G18" s="20"/>
      <c r="H18" s="20"/>
    </row>
    <row r="19" spans="1:8" ht="15" customHeight="1" x14ac:dyDescent="0.2">
      <c r="A19" s="22" t="s">
        <v>190</v>
      </c>
      <c r="B19" s="1" t="s">
        <v>186</v>
      </c>
      <c r="C19" s="21" t="s">
        <v>240</v>
      </c>
      <c r="D19" s="115">
        <v>40</v>
      </c>
      <c r="E19" s="112" t="s">
        <v>38</v>
      </c>
      <c r="F19" s="20"/>
      <c r="G19" s="20"/>
      <c r="H19" s="20"/>
    </row>
    <row r="20" spans="1:8" ht="38.25" x14ac:dyDescent="0.2">
      <c r="A20" s="22" t="s">
        <v>191</v>
      </c>
      <c r="B20" s="1" t="s">
        <v>187</v>
      </c>
      <c r="C20" s="21" t="s">
        <v>134</v>
      </c>
      <c r="D20" s="8">
        <v>120.4</v>
      </c>
      <c r="E20" s="22" t="s">
        <v>120</v>
      </c>
      <c r="F20" s="20"/>
      <c r="G20" s="20"/>
      <c r="H20" s="20"/>
    </row>
    <row r="21" spans="1:8" x14ac:dyDescent="0.2">
      <c r="A21" s="22" t="s">
        <v>192</v>
      </c>
      <c r="B21" s="1" t="s">
        <v>195</v>
      </c>
      <c r="C21" s="21"/>
      <c r="D21" s="115">
        <v>1</v>
      </c>
      <c r="E21" s="22" t="s">
        <v>225</v>
      </c>
      <c r="F21" s="20"/>
      <c r="G21" s="20"/>
      <c r="H21" s="20"/>
    </row>
    <row r="22" spans="1:8" ht="38.25" x14ac:dyDescent="0.2">
      <c r="A22" s="22" t="s">
        <v>193</v>
      </c>
      <c r="B22" s="1" t="s">
        <v>196</v>
      </c>
      <c r="C22" s="21" t="s">
        <v>226</v>
      </c>
      <c r="D22" s="115">
        <v>30</v>
      </c>
      <c r="E22" s="22" t="s">
        <v>39</v>
      </c>
      <c r="F22" s="20"/>
      <c r="G22" s="20"/>
      <c r="H22" s="20"/>
    </row>
    <row r="23" spans="1:8" x14ac:dyDescent="0.2">
      <c r="A23" s="22" t="s">
        <v>194</v>
      </c>
      <c r="B23" s="1" t="s">
        <v>3</v>
      </c>
      <c r="C23" s="21" t="s">
        <v>241</v>
      </c>
      <c r="D23" s="115">
        <v>5</v>
      </c>
      <c r="E23" s="22" t="s">
        <v>225</v>
      </c>
      <c r="F23" s="20"/>
      <c r="G23" s="20"/>
      <c r="H23" s="20"/>
    </row>
    <row r="24" spans="1:8" ht="9.75" customHeight="1" x14ac:dyDescent="0.2">
      <c r="A24" s="22"/>
      <c r="B24" s="1"/>
      <c r="C24" s="110"/>
      <c r="D24" s="104"/>
      <c r="E24" s="22"/>
      <c r="F24" s="20"/>
      <c r="G24" s="20"/>
      <c r="H24" s="20"/>
    </row>
    <row r="25" spans="1:8" ht="16.5" customHeight="1" x14ac:dyDescent="0.2">
      <c r="A25" s="113">
        <v>2</v>
      </c>
      <c r="B25" s="106" t="s">
        <v>2</v>
      </c>
      <c r="C25" s="107"/>
      <c r="D25" s="108"/>
      <c r="E25" s="114"/>
      <c r="F25" s="107"/>
      <c r="G25" s="107"/>
      <c r="H25" s="107"/>
    </row>
    <row r="26" spans="1:8" ht="38.25" x14ac:dyDescent="0.2">
      <c r="A26" s="22" t="s">
        <v>20</v>
      </c>
      <c r="B26" s="21" t="s">
        <v>119</v>
      </c>
      <c r="C26" s="21" t="s">
        <v>243</v>
      </c>
      <c r="D26" s="115">
        <v>80</v>
      </c>
      <c r="E26" s="22" t="s">
        <v>120</v>
      </c>
      <c r="F26" s="20"/>
      <c r="G26" s="20"/>
      <c r="H26" s="20"/>
    </row>
    <row r="27" spans="1:8" ht="18.75" customHeight="1" x14ac:dyDescent="0.2">
      <c r="A27" s="22" t="s">
        <v>197</v>
      </c>
      <c r="B27" s="1" t="s">
        <v>198</v>
      </c>
      <c r="C27" s="21" t="s">
        <v>244</v>
      </c>
      <c r="D27" s="115">
        <v>240</v>
      </c>
      <c r="E27" s="22" t="s">
        <v>245</v>
      </c>
      <c r="F27" s="20"/>
      <c r="G27" s="20"/>
      <c r="H27" s="20"/>
    </row>
    <row r="28" spans="1:8" ht="9" customHeight="1" x14ac:dyDescent="0.2">
      <c r="A28" s="22"/>
      <c r="B28" s="111"/>
      <c r="C28" s="21"/>
      <c r="D28" s="8"/>
      <c r="E28" s="22"/>
      <c r="F28" s="20"/>
      <c r="G28" s="20"/>
      <c r="H28" s="20"/>
    </row>
    <row r="29" spans="1:8" ht="16.5" customHeight="1" x14ac:dyDescent="0.2">
      <c r="A29" s="105">
        <v>3</v>
      </c>
      <c r="B29" s="106" t="s">
        <v>199</v>
      </c>
      <c r="C29" s="107"/>
      <c r="D29" s="108"/>
      <c r="E29" s="114"/>
      <c r="F29" s="107"/>
      <c r="G29" s="107"/>
      <c r="H29" s="107"/>
    </row>
    <row r="30" spans="1:8" ht="38.25" x14ac:dyDescent="0.2">
      <c r="A30" s="22" t="s">
        <v>21</v>
      </c>
      <c r="B30" s="21" t="s">
        <v>4</v>
      </c>
      <c r="C30" s="21" t="s">
        <v>175</v>
      </c>
      <c r="D30" s="8">
        <v>120</v>
      </c>
      <c r="E30" s="37" t="s">
        <v>121</v>
      </c>
      <c r="F30" s="74"/>
      <c r="G30" s="74"/>
      <c r="H30" s="73"/>
    </row>
    <row r="31" spans="1:8" ht="25.5" x14ac:dyDescent="0.2">
      <c r="A31" s="22" t="s">
        <v>22</v>
      </c>
      <c r="B31" s="21" t="s">
        <v>5</v>
      </c>
      <c r="C31" s="21" t="s">
        <v>169</v>
      </c>
      <c r="D31" s="8">
        <v>1056</v>
      </c>
      <c r="E31" s="37" t="s">
        <v>121</v>
      </c>
      <c r="F31" s="72"/>
      <c r="G31" s="72"/>
      <c r="H31" s="72"/>
    </row>
    <row r="32" spans="1:8" ht="25.5" x14ac:dyDescent="0.2">
      <c r="A32" s="22" t="s">
        <v>200</v>
      </c>
      <c r="B32" s="1" t="s">
        <v>170</v>
      </c>
      <c r="C32" s="21" t="s">
        <v>171</v>
      </c>
      <c r="D32" s="8">
        <v>22.79</v>
      </c>
      <c r="E32" s="37" t="s">
        <v>121</v>
      </c>
      <c r="F32" s="72"/>
      <c r="G32" s="72"/>
      <c r="H32" s="72"/>
    </row>
    <row r="33" spans="1:8" ht="38.25" x14ac:dyDescent="0.2">
      <c r="A33" s="22" t="s">
        <v>201</v>
      </c>
      <c r="B33" s="1" t="s">
        <v>174</v>
      </c>
      <c r="C33" s="21" t="s">
        <v>176</v>
      </c>
      <c r="D33" s="8">
        <v>1600</v>
      </c>
      <c r="E33" s="37" t="s">
        <v>121</v>
      </c>
      <c r="F33" s="72"/>
      <c r="G33" s="72"/>
      <c r="H33" s="72"/>
    </row>
    <row r="34" spans="1:8" ht="38.25" x14ac:dyDescent="0.2">
      <c r="A34" s="22" t="s">
        <v>202</v>
      </c>
      <c r="B34" s="21" t="s">
        <v>6</v>
      </c>
      <c r="C34" s="21" t="s">
        <v>135</v>
      </c>
      <c r="D34" s="8">
        <v>990.99</v>
      </c>
      <c r="E34" s="37" t="s">
        <v>121</v>
      </c>
      <c r="F34" s="20"/>
      <c r="G34" s="20"/>
      <c r="H34" s="20"/>
    </row>
    <row r="35" spans="1:8" ht="25.5" x14ac:dyDescent="0.2">
      <c r="A35" s="22" t="s">
        <v>203</v>
      </c>
      <c r="B35" s="21" t="s">
        <v>7</v>
      </c>
      <c r="C35" s="21" t="s">
        <v>123</v>
      </c>
      <c r="D35" s="8">
        <v>45.36</v>
      </c>
      <c r="E35" s="37" t="s">
        <v>121</v>
      </c>
      <c r="F35" s="20"/>
      <c r="G35" s="20"/>
      <c r="H35" s="20"/>
    </row>
    <row r="36" spans="1:8" ht="25.5" x14ac:dyDescent="0.2">
      <c r="A36" s="22" t="s">
        <v>204</v>
      </c>
      <c r="B36" s="21" t="s">
        <v>8</v>
      </c>
      <c r="C36" s="20" t="str">
        <f>$C$35</f>
        <v>(8,10comp. X 2,80m ) x 1,00alt)= 22,68m3 x
2lados = 45,36m3</v>
      </c>
      <c r="D36" s="8">
        <f>$D$35</f>
        <v>45.36</v>
      </c>
      <c r="E36" s="37" t="s">
        <v>121</v>
      </c>
      <c r="F36" s="20"/>
      <c r="G36" s="20"/>
      <c r="H36" s="20"/>
    </row>
    <row r="37" spans="1:8" ht="25.5" x14ac:dyDescent="0.2">
      <c r="A37" s="22" t="s">
        <v>205</v>
      </c>
      <c r="B37" s="21" t="s">
        <v>49</v>
      </c>
      <c r="C37" s="20" t="str">
        <f>$C$35</f>
        <v>(8,10comp. X 2,80m ) x 1,00alt)= 22,68m3 x
2lados = 45,36m3</v>
      </c>
      <c r="D37" s="8">
        <f>$D$35</f>
        <v>45.36</v>
      </c>
      <c r="E37" s="37" t="s">
        <v>121</v>
      </c>
      <c r="F37" s="20"/>
      <c r="G37" s="20"/>
      <c r="H37" s="20"/>
    </row>
    <row r="38" spans="1:8" x14ac:dyDescent="0.2">
      <c r="A38" s="22" t="s">
        <v>206</v>
      </c>
      <c r="B38" s="42" t="s">
        <v>159</v>
      </c>
      <c r="C38" s="20"/>
      <c r="D38" s="115">
        <v>1</v>
      </c>
      <c r="E38" s="22" t="s">
        <v>225</v>
      </c>
      <c r="F38" s="20"/>
      <c r="G38" s="20"/>
      <c r="H38" s="20"/>
    </row>
    <row r="39" spans="1:8" x14ac:dyDescent="0.2">
      <c r="A39" s="22" t="s">
        <v>207</v>
      </c>
      <c r="B39" s="42" t="s">
        <v>160</v>
      </c>
      <c r="C39" s="44" t="s">
        <v>161</v>
      </c>
      <c r="D39" s="8">
        <v>520</v>
      </c>
      <c r="E39" s="31" t="s">
        <v>121</v>
      </c>
      <c r="F39" s="20"/>
      <c r="G39" s="20"/>
      <c r="H39" s="20"/>
    </row>
    <row r="40" spans="1:8" ht="38.25" x14ac:dyDescent="0.2">
      <c r="A40" s="22" t="s">
        <v>208</v>
      </c>
      <c r="B40" s="42" t="s">
        <v>10</v>
      </c>
      <c r="C40" s="22" t="s">
        <v>162</v>
      </c>
      <c r="D40" s="81" t="s">
        <v>78</v>
      </c>
      <c r="E40" s="46" t="s">
        <v>80</v>
      </c>
      <c r="F40" s="46" t="s">
        <v>163</v>
      </c>
      <c r="G40" s="46" t="s">
        <v>81</v>
      </c>
      <c r="H40" s="46" t="s">
        <v>74</v>
      </c>
    </row>
    <row r="41" spans="1:8" x14ac:dyDescent="0.2">
      <c r="A41" s="22"/>
      <c r="B41" s="21" t="s">
        <v>50</v>
      </c>
      <c r="C41" s="24"/>
      <c r="D41" s="8">
        <v>0.4</v>
      </c>
      <c r="E41" s="26">
        <v>0.91</v>
      </c>
      <c r="F41" s="31">
        <v>2</v>
      </c>
      <c r="G41" s="26">
        <v>2</v>
      </c>
      <c r="H41" s="24">
        <f>ROUND(D41*E41,2)*F41*G41</f>
        <v>1.44</v>
      </c>
    </row>
    <row r="42" spans="1:8" x14ac:dyDescent="0.2">
      <c r="A42" s="22"/>
      <c r="B42" s="21" t="s">
        <v>128</v>
      </c>
      <c r="C42" s="24"/>
      <c r="D42" s="8">
        <v>0.65</v>
      </c>
      <c r="E42" s="26">
        <v>1.4</v>
      </c>
      <c r="F42" s="31">
        <v>2</v>
      </c>
      <c r="G42" s="26">
        <v>4</v>
      </c>
      <c r="H42" s="24">
        <f t="shared" ref="H42:H50" si="0">ROUND(D42*E42,2)*F42*G42</f>
        <v>7.28</v>
      </c>
    </row>
    <row r="43" spans="1:8" x14ac:dyDescent="0.2">
      <c r="A43" s="22"/>
      <c r="B43" s="21" t="s">
        <v>51</v>
      </c>
      <c r="C43" s="24"/>
      <c r="D43" s="8">
        <v>0.4</v>
      </c>
      <c r="E43" s="26">
        <v>2.8</v>
      </c>
      <c r="F43" s="31">
        <v>2</v>
      </c>
      <c r="G43" s="26">
        <v>2</v>
      </c>
      <c r="H43" s="24">
        <f t="shared" si="0"/>
        <v>4.4800000000000004</v>
      </c>
    </row>
    <row r="44" spans="1:8" x14ac:dyDescent="0.2">
      <c r="A44" s="22"/>
      <c r="B44" s="21" t="s">
        <v>52</v>
      </c>
      <c r="C44" s="24"/>
      <c r="D44" s="8">
        <v>0.4</v>
      </c>
      <c r="E44" s="26">
        <v>0.99</v>
      </c>
      <c r="F44" s="31">
        <v>2</v>
      </c>
      <c r="G44" s="26">
        <v>4</v>
      </c>
      <c r="H44" s="24">
        <f t="shared" si="0"/>
        <v>3.2</v>
      </c>
    </row>
    <row r="45" spans="1:8" x14ac:dyDescent="0.2">
      <c r="A45" s="22"/>
      <c r="B45" s="21" t="s">
        <v>53</v>
      </c>
      <c r="C45" s="24"/>
      <c r="D45" s="8">
        <v>0.4</v>
      </c>
      <c r="E45" s="26">
        <v>1.22</v>
      </c>
      <c r="F45" s="31">
        <v>2</v>
      </c>
      <c r="G45" s="26">
        <v>4</v>
      </c>
      <c r="H45" s="24">
        <f t="shared" si="0"/>
        <v>3.92</v>
      </c>
    </row>
    <row r="46" spans="1:8" x14ac:dyDescent="0.2">
      <c r="A46" s="22"/>
      <c r="B46" s="21" t="s">
        <v>54</v>
      </c>
      <c r="C46" s="24"/>
      <c r="D46" s="8">
        <v>0.4</v>
      </c>
      <c r="E46" s="26">
        <v>1.45</v>
      </c>
      <c r="F46" s="31">
        <v>2</v>
      </c>
      <c r="G46" s="26">
        <v>4</v>
      </c>
      <c r="H46" s="24">
        <f t="shared" si="0"/>
        <v>4.6399999999999997</v>
      </c>
    </row>
    <row r="47" spans="1:8" x14ac:dyDescent="0.2">
      <c r="A47" s="22"/>
      <c r="B47" s="21" t="s">
        <v>55</v>
      </c>
      <c r="C47" s="24"/>
      <c r="D47" s="8">
        <v>0.4</v>
      </c>
      <c r="E47" s="26">
        <v>1.81</v>
      </c>
      <c r="F47" s="31">
        <v>2</v>
      </c>
      <c r="G47" s="26">
        <v>4</v>
      </c>
      <c r="H47" s="24">
        <f t="shared" si="0"/>
        <v>5.76</v>
      </c>
    </row>
    <row r="48" spans="1:8" x14ac:dyDescent="0.2">
      <c r="A48" s="22"/>
      <c r="B48" s="21" t="s">
        <v>56</v>
      </c>
      <c r="C48" s="24"/>
      <c r="D48" s="8">
        <v>0.4</v>
      </c>
      <c r="E48" s="26">
        <v>5.21</v>
      </c>
      <c r="F48" s="31">
        <v>2</v>
      </c>
      <c r="G48" s="26">
        <v>4</v>
      </c>
      <c r="H48" s="24">
        <f t="shared" si="0"/>
        <v>16.64</v>
      </c>
    </row>
    <row r="49" spans="1:10" x14ac:dyDescent="0.2">
      <c r="A49" s="22"/>
      <c r="B49" s="21" t="s">
        <v>57</v>
      </c>
      <c r="C49" s="24"/>
      <c r="D49" s="8">
        <v>0.4</v>
      </c>
      <c r="E49" s="26">
        <v>6</v>
      </c>
      <c r="F49" s="31">
        <v>2</v>
      </c>
      <c r="G49" s="26">
        <v>4</v>
      </c>
      <c r="H49" s="24">
        <f t="shared" si="0"/>
        <v>19.2</v>
      </c>
    </row>
    <row r="50" spans="1:10" x14ac:dyDescent="0.2">
      <c r="A50" s="22"/>
      <c r="B50" s="42" t="s">
        <v>127</v>
      </c>
      <c r="C50" s="24"/>
      <c r="D50" s="8">
        <v>0.9</v>
      </c>
      <c r="E50" s="26">
        <v>1.2</v>
      </c>
      <c r="F50" s="31">
        <v>4</v>
      </c>
      <c r="G50" s="26">
        <v>4</v>
      </c>
      <c r="H50" s="95">
        <f t="shared" si="0"/>
        <v>17.28</v>
      </c>
    </row>
    <row r="51" spans="1:10" ht="12" customHeight="1" x14ac:dyDescent="0.2">
      <c r="A51" s="66"/>
      <c r="B51" s="96"/>
      <c r="C51" s="67"/>
      <c r="D51" s="8"/>
      <c r="E51" s="26"/>
      <c r="F51" s="31"/>
      <c r="G51" s="116" t="s">
        <v>58</v>
      </c>
      <c r="H51" s="30">
        <f>SUM(H41:H50)</f>
        <v>83.84</v>
      </c>
    </row>
    <row r="52" spans="1:10" hidden="1" x14ac:dyDescent="0.2">
      <c r="A52" s="31"/>
      <c r="B52" s="100"/>
      <c r="C52" s="44"/>
      <c r="D52" s="79"/>
      <c r="E52" s="80"/>
      <c r="F52" s="80" t="s">
        <v>36</v>
      </c>
      <c r="G52" s="80" t="s">
        <v>36</v>
      </c>
      <c r="H52" s="117"/>
    </row>
    <row r="53" spans="1:10" ht="38.25" x14ac:dyDescent="0.2">
      <c r="A53" s="22" t="s">
        <v>209</v>
      </c>
      <c r="B53" s="43" t="s">
        <v>11</v>
      </c>
      <c r="C53" s="72"/>
      <c r="D53" s="81" t="s">
        <v>124</v>
      </c>
      <c r="E53" s="46" t="s">
        <v>126</v>
      </c>
      <c r="F53" s="30" t="s">
        <v>91</v>
      </c>
      <c r="G53" s="103" t="s">
        <v>36</v>
      </c>
      <c r="H53" s="103" t="s">
        <v>36</v>
      </c>
      <c r="I53" s="118"/>
      <c r="J53" s="118"/>
    </row>
    <row r="54" spans="1:10" ht="25.5" x14ac:dyDescent="0.2">
      <c r="A54" s="31"/>
      <c r="B54" s="42" t="s">
        <v>129</v>
      </c>
      <c r="C54" s="44" t="s">
        <v>125</v>
      </c>
      <c r="D54" s="79">
        <f>$K$73</f>
        <v>22.79</v>
      </c>
      <c r="E54" s="80">
        <v>80</v>
      </c>
      <c r="F54" s="33">
        <f>ROUND(D54*E54,2)</f>
        <v>1823.2</v>
      </c>
      <c r="G54" s="102" t="s">
        <v>36</v>
      </c>
      <c r="H54" s="99" t="s">
        <v>36</v>
      </c>
      <c r="I54" s="25"/>
      <c r="J54" s="25"/>
    </row>
    <row r="55" spans="1:10" s="25" customFormat="1" ht="15.75" customHeight="1" x14ac:dyDescent="0.2">
      <c r="A55" s="22" t="s">
        <v>210</v>
      </c>
      <c r="B55" s="171" t="s">
        <v>9</v>
      </c>
      <c r="C55" s="172"/>
      <c r="D55" s="81" t="s">
        <v>78</v>
      </c>
      <c r="E55" s="46" t="s">
        <v>79</v>
      </c>
      <c r="F55" s="46" t="s">
        <v>80</v>
      </c>
      <c r="G55" s="46" t="s">
        <v>81</v>
      </c>
      <c r="H55" s="46" t="s">
        <v>76</v>
      </c>
    </row>
    <row r="56" spans="1:10" ht="24" customHeight="1" x14ac:dyDescent="0.2">
      <c r="A56" s="31"/>
      <c r="B56" s="21" t="s">
        <v>50</v>
      </c>
      <c r="C56" s="173" t="s">
        <v>86</v>
      </c>
      <c r="D56" s="8">
        <v>0.4</v>
      </c>
      <c r="E56" s="26">
        <v>0.4</v>
      </c>
      <c r="F56" s="26">
        <v>0.91</v>
      </c>
      <c r="G56" s="26">
        <v>2</v>
      </c>
      <c r="H56" s="26">
        <f>ROUND(D56*E56*F56*G56,2)</f>
        <v>0.28999999999999998</v>
      </c>
    </row>
    <row r="57" spans="1:10" ht="24" customHeight="1" x14ac:dyDescent="0.2">
      <c r="A57" s="31"/>
      <c r="B57" s="21" t="s">
        <v>128</v>
      </c>
      <c r="C57" s="174"/>
      <c r="D57" s="8">
        <v>0.65</v>
      </c>
      <c r="E57" s="26">
        <v>0.4</v>
      </c>
      <c r="F57" s="26">
        <v>1.4</v>
      </c>
      <c r="G57" s="26">
        <v>4</v>
      </c>
      <c r="H57" s="26">
        <f>ROUND(D57*E57*F57*G57,2)</f>
        <v>1.46</v>
      </c>
    </row>
    <row r="58" spans="1:10" ht="24" customHeight="1" x14ac:dyDescent="0.2">
      <c r="A58" s="31"/>
      <c r="B58" s="21" t="s">
        <v>51</v>
      </c>
      <c r="C58" s="175"/>
      <c r="D58" s="8">
        <v>0.4</v>
      </c>
      <c r="E58" s="26">
        <v>0.4</v>
      </c>
      <c r="F58" s="26">
        <v>2.8</v>
      </c>
      <c r="G58" s="26">
        <v>2</v>
      </c>
      <c r="H58" s="26">
        <f t="shared" ref="H58:H64" si="1">ROUND(D58*E58*F58*G58,2)</f>
        <v>0.9</v>
      </c>
    </row>
    <row r="59" spans="1:10" ht="24" customHeight="1" x14ac:dyDescent="0.2">
      <c r="A59" s="31"/>
      <c r="B59" s="21" t="s">
        <v>52</v>
      </c>
      <c r="C59" s="175"/>
      <c r="D59" s="8">
        <v>0.4</v>
      </c>
      <c r="E59" s="26">
        <v>0.4</v>
      </c>
      <c r="F59" s="26">
        <v>0.99</v>
      </c>
      <c r="G59" s="26">
        <v>4</v>
      </c>
      <c r="H59" s="26">
        <f t="shared" si="1"/>
        <v>0.63</v>
      </c>
    </row>
    <row r="60" spans="1:10" ht="24" customHeight="1" x14ac:dyDescent="0.2">
      <c r="A60" s="31"/>
      <c r="B60" s="21" t="s">
        <v>53</v>
      </c>
      <c r="C60" s="175"/>
      <c r="D60" s="8">
        <v>0.4</v>
      </c>
      <c r="E60" s="26">
        <v>0.4</v>
      </c>
      <c r="F60" s="26">
        <v>1.22</v>
      </c>
      <c r="G60" s="26">
        <v>4</v>
      </c>
      <c r="H60" s="26">
        <f t="shared" si="1"/>
        <v>0.78</v>
      </c>
    </row>
    <row r="61" spans="1:10" ht="24" customHeight="1" x14ac:dyDescent="0.2">
      <c r="A61" s="31"/>
      <c r="B61" s="21" t="s">
        <v>54</v>
      </c>
      <c r="C61" s="175"/>
      <c r="D61" s="8">
        <v>0.4</v>
      </c>
      <c r="E61" s="26">
        <v>0.4</v>
      </c>
      <c r="F61" s="26">
        <v>1.45</v>
      </c>
      <c r="G61" s="26">
        <v>4</v>
      </c>
      <c r="H61" s="26">
        <f t="shared" si="1"/>
        <v>0.93</v>
      </c>
    </row>
    <row r="62" spans="1:10" ht="24" customHeight="1" x14ac:dyDescent="0.2">
      <c r="A62" s="31"/>
      <c r="B62" s="21" t="s">
        <v>55</v>
      </c>
      <c r="C62" s="175"/>
      <c r="D62" s="8">
        <v>0.4</v>
      </c>
      <c r="E62" s="26">
        <v>0.4</v>
      </c>
      <c r="F62" s="26">
        <v>1.81</v>
      </c>
      <c r="G62" s="26">
        <v>4</v>
      </c>
      <c r="H62" s="26">
        <f t="shared" si="1"/>
        <v>1.1599999999999999</v>
      </c>
    </row>
    <row r="63" spans="1:10" ht="24" customHeight="1" x14ac:dyDescent="0.2">
      <c r="A63" s="31"/>
      <c r="B63" s="21" t="s">
        <v>56</v>
      </c>
      <c r="C63" s="175"/>
      <c r="D63" s="8">
        <v>0.4</v>
      </c>
      <c r="E63" s="26">
        <v>0.4</v>
      </c>
      <c r="F63" s="26">
        <v>5.21</v>
      </c>
      <c r="G63" s="26">
        <v>4</v>
      </c>
      <c r="H63" s="26">
        <f t="shared" si="1"/>
        <v>3.33</v>
      </c>
    </row>
    <row r="64" spans="1:10" ht="24" customHeight="1" x14ac:dyDescent="0.2">
      <c r="A64" s="31"/>
      <c r="B64" s="21" t="s">
        <v>57</v>
      </c>
      <c r="C64" s="176"/>
      <c r="D64" s="8">
        <v>0.4</v>
      </c>
      <c r="E64" s="26">
        <v>0.4</v>
      </c>
      <c r="F64" s="26">
        <v>6</v>
      </c>
      <c r="G64" s="26">
        <v>4</v>
      </c>
      <c r="H64" s="26">
        <f t="shared" si="1"/>
        <v>3.84</v>
      </c>
    </row>
    <row r="65" spans="1:11" s="25" customFormat="1" x14ac:dyDescent="0.2">
      <c r="A65" s="22"/>
      <c r="B65" s="142"/>
      <c r="C65" s="143"/>
      <c r="D65" s="23" t="s">
        <v>78</v>
      </c>
      <c r="E65" s="24" t="s">
        <v>79</v>
      </c>
      <c r="F65" s="24" t="s">
        <v>80</v>
      </c>
      <c r="G65" s="24" t="s">
        <v>81</v>
      </c>
      <c r="H65" s="24" t="s">
        <v>76</v>
      </c>
    </row>
    <row r="66" spans="1:11" ht="24" customHeight="1" x14ac:dyDescent="0.2">
      <c r="A66" s="31"/>
      <c r="B66" s="21" t="s">
        <v>127</v>
      </c>
      <c r="C66" s="46"/>
      <c r="D66" s="8">
        <v>0.9</v>
      </c>
      <c r="E66" s="26">
        <v>1.2</v>
      </c>
      <c r="F66" s="26">
        <v>1.2</v>
      </c>
      <c r="G66" s="26">
        <v>4</v>
      </c>
      <c r="H66" s="26">
        <f>ROUND(D66*E66*F66*G66,2)</f>
        <v>5.18</v>
      </c>
    </row>
    <row r="67" spans="1:11" ht="25.5" x14ac:dyDescent="0.2">
      <c r="A67" s="31"/>
      <c r="B67" s="21"/>
      <c r="C67" s="20"/>
      <c r="D67" s="27" t="s">
        <v>82</v>
      </c>
      <c r="E67" s="23" t="s">
        <v>83</v>
      </c>
      <c r="F67" s="23" t="s">
        <v>84</v>
      </c>
      <c r="G67" s="23" t="s">
        <v>80</v>
      </c>
      <c r="H67" s="23" t="s">
        <v>85</v>
      </c>
      <c r="I67" s="23" t="s">
        <v>81</v>
      </c>
      <c r="J67" s="23" t="s">
        <v>76</v>
      </c>
    </row>
    <row r="68" spans="1:11" x14ac:dyDescent="0.2">
      <c r="A68" s="31"/>
      <c r="B68" s="146" t="s">
        <v>89</v>
      </c>
      <c r="C68" s="173" t="s">
        <v>87</v>
      </c>
      <c r="D68" s="8">
        <v>0.99</v>
      </c>
      <c r="E68" s="26">
        <v>1.22</v>
      </c>
      <c r="F68" s="26">
        <f>ROUND(SUM(D68:E68)/2,2)</f>
        <v>1.1100000000000001</v>
      </c>
      <c r="G68" s="26">
        <v>1.29</v>
      </c>
      <c r="H68" s="26">
        <v>0.15</v>
      </c>
      <c r="I68" s="26">
        <v>4</v>
      </c>
      <c r="J68" s="26">
        <f>ROUND(F68*G68*H68*I68,2)</f>
        <v>0.86</v>
      </c>
    </row>
    <row r="69" spans="1:11" x14ac:dyDescent="0.2">
      <c r="A69" s="31"/>
      <c r="B69" s="177"/>
      <c r="C69" s="174"/>
      <c r="D69" s="8">
        <f>E68</f>
        <v>1.22</v>
      </c>
      <c r="E69" s="31">
        <v>1.45</v>
      </c>
      <c r="F69" s="26">
        <f>ROUND(SUM(D69:E69)/2,2)</f>
        <v>1.34</v>
      </c>
      <c r="G69" s="26">
        <v>1.29</v>
      </c>
      <c r="H69" s="26">
        <v>0.15</v>
      </c>
      <c r="I69" s="26">
        <v>4</v>
      </c>
      <c r="J69" s="26">
        <f>ROUND(F69*G69*H69*I69,2)</f>
        <v>1.04</v>
      </c>
    </row>
    <row r="70" spans="1:11" x14ac:dyDescent="0.2">
      <c r="A70" s="31"/>
      <c r="B70" s="177"/>
      <c r="C70" s="178"/>
      <c r="D70" s="8">
        <f>E69</f>
        <v>1.45</v>
      </c>
      <c r="E70" s="31">
        <v>1.81</v>
      </c>
      <c r="F70" s="26">
        <f>ROUND(SUM(D70:E70)/2,2)</f>
        <v>1.63</v>
      </c>
      <c r="G70" s="26">
        <v>1.29</v>
      </c>
      <c r="H70" s="26">
        <v>0.15</v>
      </c>
      <c r="I70" s="26">
        <v>4</v>
      </c>
      <c r="J70" s="26">
        <f>ROUND(F70*G70*H70*I70,2)</f>
        <v>1.26</v>
      </c>
    </row>
    <row r="71" spans="1:11" x14ac:dyDescent="0.2">
      <c r="A71" s="31"/>
      <c r="B71" s="177"/>
      <c r="C71" s="21"/>
      <c r="D71" s="27" t="s">
        <v>36</v>
      </c>
      <c r="E71" s="23" t="s">
        <v>36</v>
      </c>
      <c r="F71" s="23" t="s">
        <v>36</v>
      </c>
      <c r="G71" s="23" t="s">
        <v>74</v>
      </c>
      <c r="H71" s="23" t="s">
        <v>85</v>
      </c>
      <c r="I71" s="23" t="s">
        <v>81</v>
      </c>
      <c r="J71" s="23" t="s">
        <v>76</v>
      </c>
    </row>
    <row r="72" spans="1:11" ht="25.5" x14ac:dyDescent="0.2">
      <c r="A72" s="31"/>
      <c r="B72" s="177"/>
      <c r="C72" s="45" t="s">
        <v>88</v>
      </c>
      <c r="D72" s="79" t="s">
        <v>36</v>
      </c>
      <c r="E72" s="76" t="s">
        <v>36</v>
      </c>
      <c r="F72" s="80" t="s">
        <v>36</v>
      </c>
      <c r="G72" s="80">
        <v>3.78</v>
      </c>
      <c r="H72" s="80">
        <v>0.15</v>
      </c>
      <c r="I72" s="80">
        <v>2</v>
      </c>
      <c r="J72" s="80">
        <f>ROUND(G72*H72*I72,2)</f>
        <v>1.1299999999999999</v>
      </c>
    </row>
    <row r="73" spans="1:11" x14ac:dyDescent="0.2">
      <c r="A73" s="37"/>
      <c r="B73" s="168" t="s">
        <v>102</v>
      </c>
      <c r="C73" s="169"/>
      <c r="D73" s="169"/>
      <c r="E73" s="169"/>
      <c r="F73" s="169"/>
      <c r="G73" s="169"/>
      <c r="H73" s="169"/>
      <c r="I73" s="169"/>
      <c r="J73" s="170"/>
      <c r="K73" s="49">
        <f>SUM(J68:J72,H56:H66)</f>
        <v>22.79</v>
      </c>
    </row>
    <row r="74" spans="1:11" x14ac:dyDescent="0.2">
      <c r="A74" s="113">
        <v>4</v>
      </c>
      <c r="B74" s="106" t="s">
        <v>59</v>
      </c>
      <c r="C74" s="107"/>
      <c r="D74" s="108"/>
      <c r="E74" s="114"/>
      <c r="F74" s="107"/>
      <c r="G74" s="107"/>
      <c r="H74" s="107"/>
    </row>
    <row r="75" spans="1:11" ht="15.75" customHeight="1" x14ac:dyDescent="0.2">
      <c r="A75" s="22" t="s">
        <v>23</v>
      </c>
      <c r="B75" s="21" t="s">
        <v>41</v>
      </c>
      <c r="C75" s="20"/>
      <c r="D75" s="34"/>
      <c r="E75" s="31"/>
      <c r="F75" s="20"/>
      <c r="G75" s="20"/>
      <c r="H75" s="20"/>
    </row>
    <row r="76" spans="1:11" ht="25.5" x14ac:dyDescent="0.2">
      <c r="A76" s="31"/>
      <c r="B76" s="43"/>
      <c r="C76" s="21"/>
      <c r="D76" s="23" t="s">
        <v>77</v>
      </c>
      <c r="E76" s="24" t="s">
        <v>99</v>
      </c>
      <c r="F76" s="24" t="s">
        <v>90</v>
      </c>
      <c r="G76" s="24" t="s">
        <v>75</v>
      </c>
      <c r="H76" s="24" t="s">
        <v>74</v>
      </c>
    </row>
    <row r="77" spans="1:11" x14ac:dyDescent="0.2">
      <c r="A77" s="45"/>
      <c r="B77" s="50"/>
      <c r="C77" s="24" t="s">
        <v>100</v>
      </c>
      <c r="D77" s="23"/>
      <c r="E77" s="24"/>
      <c r="F77" s="24"/>
      <c r="G77" s="24"/>
      <c r="H77" s="24"/>
    </row>
    <row r="78" spans="1:11" x14ac:dyDescent="0.2">
      <c r="A78" s="31"/>
      <c r="B78" s="21" t="s">
        <v>98</v>
      </c>
      <c r="C78" s="21"/>
      <c r="D78" s="8">
        <v>0.8</v>
      </c>
      <c r="E78" s="26">
        <f>ROUND(2*3.1416*(D78/2),2)</f>
        <v>2.5099999999999998</v>
      </c>
      <c r="F78" s="80">
        <v>4.75</v>
      </c>
      <c r="G78" s="80">
        <v>4</v>
      </c>
      <c r="H78" s="26">
        <f>ROUND(E78*F78*G78,2)</f>
        <v>47.69</v>
      </c>
    </row>
    <row r="79" spans="1:11" ht="15.75" customHeight="1" x14ac:dyDescent="0.2">
      <c r="A79" s="31"/>
      <c r="B79" s="119"/>
      <c r="C79" s="120"/>
      <c r="D79" s="120"/>
      <c r="E79" s="120"/>
      <c r="F79" s="181" t="s">
        <v>227</v>
      </c>
      <c r="G79" s="181"/>
      <c r="H79" s="121">
        <f>SUM(H78:H78)</f>
        <v>47.69</v>
      </c>
    </row>
    <row r="80" spans="1:11" ht="23.25" customHeight="1" x14ac:dyDescent="0.2">
      <c r="A80" s="22" t="s">
        <v>24</v>
      </c>
      <c r="B80" s="21" t="s">
        <v>43</v>
      </c>
      <c r="C80" s="24"/>
      <c r="D80" s="23" t="s">
        <v>78</v>
      </c>
      <c r="E80" s="24" t="s">
        <v>80</v>
      </c>
      <c r="F80" s="24" t="s">
        <v>163</v>
      </c>
      <c r="G80" s="24" t="s">
        <v>81</v>
      </c>
      <c r="H80" s="24" t="s">
        <v>74</v>
      </c>
    </row>
    <row r="81" spans="1:8" ht="38.25" x14ac:dyDescent="0.2">
      <c r="A81" s="22"/>
      <c r="B81" s="42" t="s">
        <v>10</v>
      </c>
      <c r="C81" s="22" t="s">
        <v>162</v>
      </c>
      <c r="D81" s="23"/>
      <c r="E81" s="24"/>
      <c r="F81" s="24"/>
      <c r="G81" s="24"/>
      <c r="H81" s="24"/>
    </row>
    <row r="82" spans="1:8" x14ac:dyDescent="0.2">
      <c r="A82" s="22"/>
      <c r="B82" s="21" t="s">
        <v>92</v>
      </c>
      <c r="C82" s="24"/>
      <c r="D82" s="8">
        <v>0.4</v>
      </c>
      <c r="E82" s="26">
        <v>4.3</v>
      </c>
      <c r="F82" s="31">
        <v>2</v>
      </c>
      <c r="G82" s="26">
        <v>2</v>
      </c>
      <c r="H82" s="24">
        <f>ROUND(D82*E82,2)*F82*G82</f>
        <v>6.88</v>
      </c>
    </row>
    <row r="83" spans="1:8" x14ac:dyDescent="0.2">
      <c r="A83" s="22"/>
      <c r="B83" s="21" t="s">
        <v>60</v>
      </c>
      <c r="C83" s="24"/>
      <c r="D83" s="8">
        <v>1.65</v>
      </c>
      <c r="E83" s="26">
        <v>4.3</v>
      </c>
      <c r="F83" s="31">
        <v>2</v>
      </c>
      <c r="G83" s="26">
        <v>2</v>
      </c>
      <c r="H83" s="24">
        <f t="shared" ref="H83:H93" si="2">ROUND(D83*E83,2)*F83*G83</f>
        <v>28.4</v>
      </c>
    </row>
    <row r="84" spans="1:8" x14ac:dyDescent="0.2">
      <c r="A84" s="22"/>
      <c r="B84" s="21" t="s">
        <v>93</v>
      </c>
      <c r="C84" s="24"/>
      <c r="D84" s="8">
        <v>0.2</v>
      </c>
      <c r="E84" s="26">
        <v>4.3</v>
      </c>
      <c r="F84" s="31">
        <v>2</v>
      </c>
      <c r="G84" s="26">
        <v>2</v>
      </c>
      <c r="H84" s="24">
        <f t="shared" si="2"/>
        <v>3.44</v>
      </c>
    </row>
    <row r="85" spans="1:8" x14ac:dyDescent="0.2">
      <c r="A85" s="22"/>
      <c r="B85" s="21" t="s">
        <v>61</v>
      </c>
      <c r="C85" s="24"/>
      <c r="D85" s="8">
        <v>4.75</v>
      </c>
      <c r="E85" s="26">
        <v>4.3</v>
      </c>
      <c r="F85" s="31">
        <v>2</v>
      </c>
      <c r="G85" s="26">
        <v>2</v>
      </c>
      <c r="H85" s="24">
        <f t="shared" si="2"/>
        <v>81.72</v>
      </c>
    </row>
    <row r="86" spans="1:8" x14ac:dyDescent="0.2">
      <c r="A86" s="22"/>
      <c r="B86" s="146" t="s">
        <v>62</v>
      </c>
      <c r="C86" s="24"/>
      <c r="D86" s="8">
        <v>4.75</v>
      </c>
      <c r="E86" s="26">
        <v>6</v>
      </c>
      <c r="F86" s="31">
        <v>2</v>
      </c>
      <c r="G86" s="26">
        <v>4</v>
      </c>
      <c r="H86" s="24">
        <f t="shared" si="2"/>
        <v>228</v>
      </c>
    </row>
    <row r="87" spans="1:8" x14ac:dyDescent="0.2">
      <c r="A87" s="22"/>
      <c r="B87" s="147"/>
      <c r="C87" s="20" t="s">
        <v>136</v>
      </c>
      <c r="D87" s="8">
        <f>ROUND((1.65/2),2)</f>
        <v>0.83</v>
      </c>
      <c r="E87" s="26">
        <v>6</v>
      </c>
      <c r="F87" s="31">
        <v>2</v>
      </c>
      <c r="G87" s="26">
        <v>4</v>
      </c>
      <c r="H87" s="24">
        <f t="shared" si="2"/>
        <v>39.840000000000003</v>
      </c>
    </row>
    <row r="88" spans="1:8" x14ac:dyDescent="0.2">
      <c r="A88" s="22"/>
      <c r="B88" s="21" t="s">
        <v>63</v>
      </c>
      <c r="C88" s="24"/>
      <c r="D88" s="8">
        <v>0.25</v>
      </c>
      <c r="E88" s="26">
        <v>6</v>
      </c>
      <c r="F88" s="31">
        <v>2</v>
      </c>
      <c r="G88" s="26">
        <v>4</v>
      </c>
      <c r="H88" s="24">
        <f t="shared" si="2"/>
        <v>12</v>
      </c>
    </row>
    <row r="89" spans="1:8" ht="25.5" x14ac:dyDescent="0.2">
      <c r="A89" s="22"/>
      <c r="B89" s="21"/>
      <c r="C89" s="24"/>
      <c r="D89" s="65" t="s">
        <v>164</v>
      </c>
      <c r="E89" s="26"/>
      <c r="F89" s="31"/>
      <c r="G89" s="26"/>
      <c r="H89" s="24"/>
    </row>
    <row r="90" spans="1:8" x14ac:dyDescent="0.2">
      <c r="A90" s="22"/>
      <c r="B90" s="21" t="s">
        <v>94</v>
      </c>
      <c r="C90" s="24"/>
      <c r="D90" s="8">
        <v>0.4</v>
      </c>
      <c r="E90" s="8">
        <v>4.75</v>
      </c>
      <c r="F90" s="31">
        <v>4</v>
      </c>
      <c r="G90" s="26">
        <v>4</v>
      </c>
      <c r="H90" s="24">
        <f t="shared" si="2"/>
        <v>30.4</v>
      </c>
    </row>
    <row r="91" spans="1:8" x14ac:dyDescent="0.2">
      <c r="A91" s="22"/>
      <c r="B91" s="21" t="s">
        <v>95</v>
      </c>
      <c r="C91" s="24"/>
      <c r="D91" s="8">
        <v>0.4</v>
      </c>
      <c r="E91" s="8">
        <f>E90+0.38</f>
        <v>5.13</v>
      </c>
      <c r="F91" s="31">
        <v>4</v>
      </c>
      <c r="G91" s="26">
        <v>4</v>
      </c>
      <c r="H91" s="24">
        <f t="shared" si="2"/>
        <v>32.799999999999997</v>
      </c>
    </row>
    <row r="92" spans="1:8" x14ac:dyDescent="0.2">
      <c r="A92" s="22"/>
      <c r="B92" s="21" t="s">
        <v>96</v>
      </c>
      <c r="C92" s="24"/>
      <c r="D92" s="8">
        <v>0.4</v>
      </c>
      <c r="E92" s="8">
        <f>E91+0.46</f>
        <v>5.59</v>
      </c>
      <c r="F92" s="31">
        <v>4</v>
      </c>
      <c r="G92" s="26">
        <v>4</v>
      </c>
      <c r="H92" s="24">
        <f t="shared" si="2"/>
        <v>35.840000000000003</v>
      </c>
    </row>
    <row r="93" spans="1:8" x14ac:dyDescent="0.2">
      <c r="A93" s="22"/>
      <c r="B93" s="42" t="s">
        <v>97</v>
      </c>
      <c r="C93" s="24"/>
      <c r="D93" s="8">
        <v>0.4</v>
      </c>
      <c r="E93" s="8">
        <v>6.4</v>
      </c>
      <c r="F93" s="31">
        <v>4</v>
      </c>
      <c r="G93" s="26">
        <v>4</v>
      </c>
      <c r="H93" s="24">
        <f t="shared" si="2"/>
        <v>40.96</v>
      </c>
    </row>
    <row r="94" spans="1:8" ht="18" customHeight="1" x14ac:dyDescent="0.2">
      <c r="A94" s="37"/>
      <c r="B94" s="82"/>
      <c r="C94" s="83"/>
      <c r="D94" s="79"/>
      <c r="E94" s="80"/>
      <c r="F94" s="181" t="s">
        <v>227</v>
      </c>
      <c r="G94" s="181"/>
      <c r="H94" s="94">
        <f>SUM(H82:H93)</f>
        <v>540.28</v>
      </c>
    </row>
    <row r="95" spans="1:8" hidden="1" x14ac:dyDescent="0.2">
      <c r="A95" s="31"/>
      <c r="B95" s="179"/>
      <c r="C95" s="180"/>
      <c r="D95" s="84"/>
      <c r="E95" s="78"/>
      <c r="F95" s="72"/>
      <c r="G95" s="72"/>
      <c r="H95" s="72"/>
    </row>
    <row r="96" spans="1:8" hidden="1" x14ac:dyDescent="0.2">
      <c r="A96" s="31"/>
      <c r="B96" s="20"/>
      <c r="C96" s="20"/>
      <c r="D96" s="34"/>
      <c r="E96" s="31"/>
      <c r="F96" s="20"/>
      <c r="G96" s="20"/>
      <c r="H96" s="77"/>
    </row>
    <row r="97" spans="1:10" ht="38.25" x14ac:dyDescent="0.2">
      <c r="A97" s="44" t="s">
        <v>25</v>
      </c>
      <c r="B97" s="42" t="s">
        <v>11</v>
      </c>
      <c r="C97" s="77"/>
      <c r="D97" s="94" t="s">
        <v>124</v>
      </c>
      <c r="E97" s="95" t="s">
        <v>126</v>
      </c>
      <c r="F97" s="123" t="s">
        <v>91</v>
      </c>
      <c r="G97" s="124" t="s">
        <v>36</v>
      </c>
      <c r="H97" s="125" t="s">
        <v>36</v>
      </c>
      <c r="I97" s="118"/>
      <c r="J97" s="118"/>
    </row>
    <row r="98" spans="1:10" ht="25.5" x14ac:dyDescent="0.2">
      <c r="A98" s="32"/>
      <c r="B98" s="96"/>
      <c r="C98" s="97" t="s">
        <v>130</v>
      </c>
      <c r="D98" s="98">
        <f>$K$115</f>
        <v>58.32</v>
      </c>
      <c r="E98" s="99">
        <v>100</v>
      </c>
      <c r="F98" s="33">
        <f>ROUND(D98*E98,2)</f>
        <v>5832</v>
      </c>
      <c r="G98" s="102" t="s">
        <v>36</v>
      </c>
      <c r="H98" s="99" t="s">
        <v>36</v>
      </c>
      <c r="I98" s="25"/>
      <c r="J98" s="25"/>
    </row>
    <row r="99" spans="1:10" x14ac:dyDescent="0.2">
      <c r="A99" s="22" t="s">
        <v>211</v>
      </c>
      <c r="B99" s="43" t="s">
        <v>9</v>
      </c>
      <c r="C99" s="72"/>
      <c r="D99" s="81" t="s">
        <v>78</v>
      </c>
      <c r="E99" s="46" t="s">
        <v>79</v>
      </c>
      <c r="F99" s="46" t="s">
        <v>80</v>
      </c>
      <c r="G99" s="46" t="s">
        <v>81</v>
      </c>
      <c r="H99" s="46" t="s">
        <v>76</v>
      </c>
    </row>
    <row r="100" spans="1:10" x14ac:dyDescent="0.2">
      <c r="A100" s="31"/>
      <c r="B100" s="21" t="s">
        <v>92</v>
      </c>
      <c r="C100" s="20"/>
      <c r="D100" s="8">
        <v>0.4</v>
      </c>
      <c r="E100" s="26">
        <v>0.9</v>
      </c>
      <c r="F100" s="26">
        <v>4.3</v>
      </c>
      <c r="G100" s="26">
        <v>2</v>
      </c>
      <c r="H100" s="26">
        <f t="shared" ref="H100:H107" si="3">ROUND(D100*E100*F100*G100,2)</f>
        <v>3.1</v>
      </c>
    </row>
    <row r="101" spans="1:10" x14ac:dyDescent="0.2">
      <c r="A101" s="31"/>
      <c r="B101" s="21" t="s">
        <v>60</v>
      </c>
      <c r="C101" s="20"/>
      <c r="D101" s="8">
        <v>1.65</v>
      </c>
      <c r="E101" s="26">
        <v>0.3</v>
      </c>
      <c r="F101" s="26">
        <v>4.3</v>
      </c>
      <c r="G101" s="26">
        <v>2</v>
      </c>
      <c r="H101" s="26">
        <f t="shared" si="3"/>
        <v>4.26</v>
      </c>
    </row>
    <row r="102" spans="1:10" x14ac:dyDescent="0.2">
      <c r="A102" s="31"/>
      <c r="B102" s="21" t="s">
        <v>93</v>
      </c>
      <c r="C102" s="20"/>
      <c r="D102" s="8">
        <v>0.2</v>
      </c>
      <c r="E102" s="26">
        <v>0.2</v>
      </c>
      <c r="F102" s="26">
        <v>4.3</v>
      </c>
      <c r="G102" s="26">
        <v>2</v>
      </c>
      <c r="H102" s="26">
        <f t="shared" si="3"/>
        <v>0.34</v>
      </c>
    </row>
    <row r="103" spans="1:10" x14ac:dyDescent="0.2">
      <c r="A103" s="31"/>
      <c r="B103" s="21" t="s">
        <v>61</v>
      </c>
      <c r="C103" s="20"/>
      <c r="D103" s="8">
        <v>4.75</v>
      </c>
      <c r="E103" s="26">
        <v>0.15</v>
      </c>
      <c r="F103" s="26">
        <v>4.3</v>
      </c>
      <c r="G103" s="26">
        <v>2</v>
      </c>
      <c r="H103" s="26">
        <f t="shared" si="3"/>
        <v>6.13</v>
      </c>
    </row>
    <row r="104" spans="1:10" x14ac:dyDescent="0.2">
      <c r="A104" s="31"/>
      <c r="B104" s="146" t="s">
        <v>62</v>
      </c>
      <c r="C104" s="20"/>
      <c r="D104" s="8">
        <v>4.75</v>
      </c>
      <c r="E104" s="26">
        <v>0.15</v>
      </c>
      <c r="F104" s="26">
        <v>6</v>
      </c>
      <c r="G104" s="26">
        <v>4</v>
      </c>
      <c r="H104" s="26">
        <f t="shared" si="3"/>
        <v>17.100000000000001</v>
      </c>
    </row>
    <row r="105" spans="1:10" x14ac:dyDescent="0.2">
      <c r="A105" s="31"/>
      <c r="B105" s="147"/>
      <c r="C105" s="20" t="s">
        <v>136</v>
      </c>
      <c r="D105" s="8">
        <f>ROUND((1.65/2),2)</f>
        <v>0.83</v>
      </c>
      <c r="E105" s="26">
        <v>0.15</v>
      </c>
      <c r="F105" s="26">
        <v>6</v>
      </c>
      <c r="G105" s="26">
        <v>4</v>
      </c>
      <c r="H105" s="26">
        <f>ROUND(D105*E105*F105*G105,2)</f>
        <v>2.99</v>
      </c>
    </row>
    <row r="106" spans="1:10" x14ac:dyDescent="0.2">
      <c r="A106" s="31"/>
      <c r="B106" s="21" t="s">
        <v>63</v>
      </c>
      <c r="C106" s="20"/>
      <c r="D106" s="8">
        <v>0.25</v>
      </c>
      <c r="E106" s="26">
        <v>0.15</v>
      </c>
      <c r="F106" s="26">
        <v>6</v>
      </c>
      <c r="G106" s="26">
        <v>4</v>
      </c>
      <c r="H106" s="26">
        <f t="shared" si="3"/>
        <v>0.9</v>
      </c>
    </row>
    <row r="107" spans="1:10" x14ac:dyDescent="0.2">
      <c r="A107" s="31"/>
      <c r="B107" s="21" t="s">
        <v>94</v>
      </c>
      <c r="C107" s="20"/>
      <c r="D107" s="8">
        <v>4.75</v>
      </c>
      <c r="E107" s="26">
        <v>0.4</v>
      </c>
      <c r="F107" s="26">
        <v>0.4</v>
      </c>
      <c r="G107" s="26">
        <v>4</v>
      </c>
      <c r="H107" s="26">
        <f t="shared" si="3"/>
        <v>3.04</v>
      </c>
    </row>
    <row r="108" spans="1:10" x14ac:dyDescent="0.2">
      <c r="A108" s="31"/>
      <c r="B108" s="21" t="s">
        <v>95</v>
      </c>
      <c r="C108" s="20"/>
      <c r="D108" s="8">
        <f>D107+0.38</f>
        <v>5.13</v>
      </c>
      <c r="E108" s="26">
        <v>0.4</v>
      </c>
      <c r="F108" s="26">
        <v>0.4</v>
      </c>
      <c r="G108" s="26">
        <v>4</v>
      </c>
      <c r="H108" s="26">
        <f>ROUND(D108*E108*F108*G108,2)</f>
        <v>3.28</v>
      </c>
    </row>
    <row r="109" spans="1:10" x14ac:dyDescent="0.2">
      <c r="A109" s="31"/>
      <c r="B109" s="21" t="s">
        <v>96</v>
      </c>
      <c r="C109" s="20"/>
      <c r="D109" s="8">
        <f>D108+0.46</f>
        <v>5.59</v>
      </c>
      <c r="E109" s="26">
        <v>0.4</v>
      </c>
      <c r="F109" s="26">
        <v>0.4</v>
      </c>
      <c r="G109" s="26">
        <v>4</v>
      </c>
      <c r="H109" s="26">
        <f>ROUND(D109*E109*F109*G109,2)</f>
        <v>3.58</v>
      </c>
    </row>
    <row r="110" spans="1:10" x14ac:dyDescent="0.2">
      <c r="A110" s="31"/>
      <c r="B110" s="21" t="s">
        <v>97</v>
      </c>
      <c r="C110" s="20"/>
      <c r="D110" s="8">
        <v>6.4</v>
      </c>
      <c r="E110" s="26">
        <v>0.4</v>
      </c>
      <c r="F110" s="26">
        <v>0.4</v>
      </c>
      <c r="G110" s="26">
        <v>4</v>
      </c>
      <c r="H110" s="26">
        <f>ROUND(D110*E110*F110*G110,2)</f>
        <v>4.0999999999999996</v>
      </c>
    </row>
    <row r="111" spans="1:10" x14ac:dyDescent="0.2">
      <c r="A111" s="31"/>
      <c r="B111" s="43"/>
      <c r="C111" s="21"/>
      <c r="D111" s="23" t="s">
        <v>77</v>
      </c>
      <c r="E111" s="24" t="s">
        <v>74</v>
      </c>
      <c r="F111" s="24" t="s">
        <v>90</v>
      </c>
      <c r="G111" s="24" t="s">
        <v>75</v>
      </c>
      <c r="H111" s="24" t="s">
        <v>76</v>
      </c>
    </row>
    <row r="112" spans="1:10" x14ac:dyDescent="0.2">
      <c r="A112" s="45"/>
      <c r="B112" s="50"/>
      <c r="C112" s="24" t="s">
        <v>101</v>
      </c>
      <c r="D112" s="23"/>
      <c r="E112" s="24"/>
      <c r="F112" s="24"/>
      <c r="G112" s="24"/>
      <c r="H112" s="24"/>
    </row>
    <row r="113" spans="1:70" x14ac:dyDescent="0.2">
      <c r="A113" s="31"/>
      <c r="B113" s="21" t="s">
        <v>98</v>
      </c>
      <c r="C113" s="20"/>
      <c r="D113" s="8">
        <v>0.8</v>
      </c>
      <c r="E113" s="26">
        <f>ROUND(3.1416*(D113/2)^2,2)</f>
        <v>0.5</v>
      </c>
      <c r="F113" s="26">
        <v>4.75</v>
      </c>
      <c r="G113" s="26">
        <v>4</v>
      </c>
      <c r="H113" s="26">
        <f>ROUND(E113*F113*G113,2)</f>
        <v>9.5</v>
      </c>
    </row>
    <row r="114" spans="1:70" x14ac:dyDescent="0.2">
      <c r="A114" s="148"/>
      <c r="B114" s="149"/>
      <c r="C114" s="150"/>
      <c r="D114" s="86"/>
      <c r="E114" s="76"/>
      <c r="F114" s="77"/>
      <c r="G114" s="77"/>
      <c r="H114" s="77"/>
    </row>
    <row r="115" spans="1:70" x14ac:dyDescent="0.2">
      <c r="A115" s="37"/>
      <c r="B115" s="154" t="s">
        <v>103</v>
      </c>
      <c r="C115" s="154"/>
      <c r="D115" s="154"/>
      <c r="E115" s="154"/>
      <c r="F115" s="154"/>
      <c r="G115" s="154"/>
      <c r="H115" s="154"/>
      <c r="I115" s="154"/>
      <c r="J115" s="154"/>
      <c r="K115" s="49">
        <f>SUM(H113:H113,H100:H110)</f>
        <v>58.32</v>
      </c>
    </row>
    <row r="116" spans="1:70" x14ac:dyDescent="0.2">
      <c r="A116" s="31"/>
      <c r="B116" s="151"/>
      <c r="C116" s="152"/>
      <c r="D116" s="153"/>
      <c r="E116" s="31"/>
      <c r="F116" s="20"/>
      <c r="G116" s="20"/>
      <c r="H116" s="20"/>
    </row>
    <row r="117" spans="1:70" ht="14.25" customHeight="1" x14ac:dyDescent="0.2">
      <c r="A117" s="113">
        <v>5</v>
      </c>
      <c r="B117" s="106" t="s">
        <v>12</v>
      </c>
      <c r="C117" s="107"/>
      <c r="D117" s="108"/>
      <c r="E117" s="114"/>
      <c r="F117" s="107"/>
      <c r="G117" s="107"/>
      <c r="H117" s="107"/>
    </row>
    <row r="118" spans="1:70" ht="38.25" x14ac:dyDescent="0.2">
      <c r="A118" s="22" t="s">
        <v>26</v>
      </c>
      <c r="B118" s="21" t="s">
        <v>228</v>
      </c>
      <c r="C118" s="24" t="s">
        <v>110</v>
      </c>
      <c r="D118" s="23"/>
      <c r="E118" s="24" t="s">
        <v>80</v>
      </c>
      <c r="F118" s="24" t="s">
        <v>109</v>
      </c>
      <c r="G118" s="24" t="s">
        <v>81</v>
      </c>
      <c r="H118" s="24" t="s">
        <v>74</v>
      </c>
    </row>
    <row r="119" spans="1:70" x14ac:dyDescent="0.2">
      <c r="A119" s="31"/>
      <c r="B119" s="42" t="s">
        <v>108</v>
      </c>
      <c r="C119" s="42"/>
      <c r="D119" s="86"/>
      <c r="E119" s="80">
        <v>18</v>
      </c>
      <c r="F119" s="80">
        <v>4.3</v>
      </c>
      <c r="G119" s="80">
        <v>1</v>
      </c>
      <c r="H119" s="80">
        <f>ROUND(E119*F119*G119,2)</f>
        <v>77.400000000000006</v>
      </c>
    </row>
    <row r="120" spans="1:70" ht="38.25" x14ac:dyDescent="0.2">
      <c r="A120" s="22" t="s">
        <v>27</v>
      </c>
      <c r="B120" s="21" t="s">
        <v>11</v>
      </c>
      <c r="C120" s="20"/>
      <c r="D120" s="23" t="s">
        <v>124</v>
      </c>
      <c r="E120" s="24" t="s">
        <v>126</v>
      </c>
      <c r="F120" s="30" t="s">
        <v>91</v>
      </c>
      <c r="G120" s="103" t="s">
        <v>36</v>
      </c>
      <c r="H120" s="103" t="s">
        <v>36</v>
      </c>
      <c r="I120" s="118"/>
      <c r="J120" s="118"/>
    </row>
    <row r="121" spans="1:70" ht="25.5" x14ac:dyDescent="0.2">
      <c r="A121" s="22"/>
      <c r="B121" s="42"/>
      <c r="C121" s="44" t="s">
        <v>131</v>
      </c>
      <c r="D121" s="79">
        <f>$H$124</f>
        <v>19.350000000000001</v>
      </c>
      <c r="E121" s="76">
        <v>120</v>
      </c>
      <c r="F121" s="33">
        <f>ROUND(D121*E121,2)</f>
        <v>2322</v>
      </c>
      <c r="G121" s="102" t="s">
        <v>36</v>
      </c>
      <c r="H121" s="99" t="s">
        <v>36</v>
      </c>
      <c r="I121" s="25"/>
      <c r="J121" s="25"/>
    </row>
    <row r="122" spans="1:70" x14ac:dyDescent="0.2">
      <c r="A122" s="66" t="s">
        <v>28</v>
      </c>
      <c r="B122" s="96" t="s">
        <v>9</v>
      </c>
      <c r="C122" s="128"/>
      <c r="D122" s="81" t="s">
        <v>80</v>
      </c>
      <c r="E122" s="46" t="s">
        <v>79</v>
      </c>
      <c r="F122" s="46" t="s">
        <v>85</v>
      </c>
      <c r="G122" s="46" t="s">
        <v>81</v>
      </c>
      <c r="H122" s="46" t="s">
        <v>76</v>
      </c>
    </row>
    <row r="123" spans="1:70" x14ac:dyDescent="0.2">
      <c r="A123" s="31"/>
      <c r="B123" s="100" t="s">
        <v>105</v>
      </c>
      <c r="C123" s="77"/>
      <c r="D123" s="79">
        <v>18</v>
      </c>
      <c r="E123" s="80">
        <v>4.3</v>
      </c>
      <c r="F123" s="80">
        <v>0.25</v>
      </c>
      <c r="G123" s="80">
        <v>1</v>
      </c>
      <c r="H123" s="80">
        <f>ROUND(D123*E123*F123*G123,2)</f>
        <v>19.350000000000001</v>
      </c>
    </row>
    <row r="124" spans="1:70" s="51" customFormat="1" x14ac:dyDescent="0.2">
      <c r="A124" s="37"/>
      <c r="B124" s="126"/>
      <c r="C124" s="126"/>
      <c r="D124" s="158" t="s">
        <v>104</v>
      </c>
      <c r="E124" s="159"/>
      <c r="F124" s="159"/>
      <c r="G124" s="160"/>
      <c r="H124" s="49">
        <f>SUM(H123:H123)</f>
        <v>19.350000000000001</v>
      </c>
      <c r="I124" s="127"/>
      <c r="J124" s="127"/>
      <c r="K124" s="28"/>
      <c r="L124" s="28"/>
      <c r="M124" s="28"/>
      <c r="N124" s="28"/>
      <c r="O124" s="28"/>
      <c r="P124" s="28"/>
      <c r="Q124" s="28"/>
      <c r="R124" s="28"/>
      <c r="S124" s="28"/>
      <c r="T124" s="28"/>
      <c r="U124" s="28"/>
      <c r="V124" s="28"/>
      <c r="W124" s="28"/>
      <c r="X124" s="28"/>
      <c r="Y124" s="28"/>
      <c r="Z124" s="28"/>
      <c r="AA124" s="28"/>
      <c r="AB124" s="28"/>
      <c r="AC124" s="28"/>
      <c r="AD124" s="28"/>
      <c r="AE124" s="28"/>
      <c r="AF124" s="28"/>
      <c r="AG124" s="28"/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  <c r="AT124" s="28"/>
      <c r="AU124" s="28"/>
      <c r="AV124" s="28"/>
      <c r="AW124" s="28"/>
      <c r="AX124" s="28"/>
      <c r="AY124" s="28"/>
      <c r="AZ124" s="28"/>
      <c r="BA124" s="28"/>
      <c r="BB124" s="28"/>
      <c r="BC124" s="28"/>
      <c r="BD124" s="28"/>
      <c r="BE124" s="28"/>
      <c r="BF124" s="28"/>
      <c r="BG124" s="28"/>
      <c r="BH124" s="28"/>
      <c r="BI124" s="28"/>
      <c r="BJ124" s="28"/>
      <c r="BK124" s="28"/>
      <c r="BL124" s="28"/>
      <c r="BM124" s="28"/>
      <c r="BN124" s="28"/>
      <c r="BO124" s="28"/>
      <c r="BP124" s="28"/>
      <c r="BQ124" s="28"/>
      <c r="BR124" s="28"/>
    </row>
    <row r="125" spans="1:70" ht="25.5" x14ac:dyDescent="0.2">
      <c r="A125" s="22" t="s">
        <v>29</v>
      </c>
      <c r="B125" s="42" t="s">
        <v>10</v>
      </c>
      <c r="C125" s="24"/>
      <c r="D125" s="23" t="s">
        <v>78</v>
      </c>
      <c r="E125" s="24" t="s">
        <v>80</v>
      </c>
      <c r="F125" s="24" t="s">
        <v>163</v>
      </c>
      <c r="G125" s="24" t="s">
        <v>81</v>
      </c>
      <c r="H125" s="24" t="s">
        <v>74</v>
      </c>
    </row>
    <row r="126" spans="1:70" x14ac:dyDescent="0.2">
      <c r="A126" s="66"/>
      <c r="B126" s="21" t="s">
        <v>111</v>
      </c>
      <c r="C126" s="67"/>
      <c r="D126" s="26">
        <v>0.6</v>
      </c>
      <c r="E126" s="8">
        <v>6.22</v>
      </c>
      <c r="F126" s="31">
        <v>3</v>
      </c>
      <c r="G126" s="31">
        <v>2</v>
      </c>
      <c r="H126" s="24">
        <f>ROUND(D126*E126,2)*F126*G126</f>
        <v>22.38</v>
      </c>
    </row>
    <row r="127" spans="1:70" x14ac:dyDescent="0.2">
      <c r="A127" s="66"/>
      <c r="B127" s="68"/>
      <c r="C127" s="67"/>
      <c r="D127" s="23"/>
      <c r="E127" s="24"/>
      <c r="F127" s="24"/>
      <c r="G127" s="24"/>
      <c r="H127" s="24"/>
    </row>
    <row r="128" spans="1:70" x14ac:dyDescent="0.2">
      <c r="A128" s="66"/>
      <c r="B128" s="21" t="s">
        <v>106</v>
      </c>
      <c r="C128" s="20" t="s">
        <v>107</v>
      </c>
      <c r="D128" s="23"/>
      <c r="E128" s="24"/>
      <c r="F128" s="24"/>
      <c r="G128" s="24"/>
      <c r="H128" s="24">
        <v>10.31</v>
      </c>
    </row>
    <row r="129" spans="1:70" x14ac:dyDescent="0.2">
      <c r="A129" s="66"/>
      <c r="B129" s="92"/>
      <c r="C129" s="93"/>
      <c r="D129" s="94"/>
      <c r="E129" s="95"/>
      <c r="F129" s="95"/>
      <c r="G129" s="95" t="s">
        <v>42</v>
      </c>
      <c r="H129" s="49">
        <f>SUM(H126:H128)</f>
        <v>32.69</v>
      </c>
    </row>
    <row r="130" spans="1:70" ht="0.75" customHeight="1" x14ac:dyDescent="0.2">
      <c r="A130" s="37"/>
      <c r="B130" s="96"/>
      <c r="C130" s="97"/>
      <c r="D130" s="98"/>
      <c r="E130" s="99"/>
      <c r="F130" s="99" t="s">
        <v>36</v>
      </c>
      <c r="G130" s="99" t="s">
        <v>36</v>
      </c>
      <c r="H130" s="99"/>
    </row>
    <row r="131" spans="1:70" ht="38.25" x14ac:dyDescent="0.2">
      <c r="A131" s="22" t="s">
        <v>30</v>
      </c>
      <c r="B131" s="21" t="s">
        <v>11</v>
      </c>
      <c r="C131" s="20"/>
      <c r="D131" s="23" t="s">
        <v>124</v>
      </c>
      <c r="E131" s="24" t="s">
        <v>126</v>
      </c>
      <c r="F131" s="30" t="s">
        <v>91</v>
      </c>
      <c r="G131" s="29" t="s">
        <v>36</v>
      </c>
      <c r="H131" s="103" t="s">
        <v>36</v>
      </c>
      <c r="I131" s="118"/>
      <c r="J131" s="118"/>
    </row>
    <row r="132" spans="1:70" ht="25.5" x14ac:dyDescent="0.2">
      <c r="A132" s="22"/>
      <c r="B132" s="42" t="s">
        <v>129</v>
      </c>
      <c r="C132" s="44" t="s">
        <v>131</v>
      </c>
      <c r="D132" s="79">
        <f>$H$137</f>
        <v>7.11</v>
      </c>
      <c r="E132" s="76">
        <v>120</v>
      </c>
      <c r="F132" s="33">
        <f>ROUND(D132*E132,2)</f>
        <v>853.2</v>
      </c>
      <c r="G132" s="122" t="s">
        <v>36</v>
      </c>
      <c r="H132" s="99" t="s">
        <v>36</v>
      </c>
      <c r="I132" s="25"/>
      <c r="J132" s="25"/>
    </row>
    <row r="133" spans="1:70" x14ac:dyDescent="0.2">
      <c r="A133" s="22" t="s">
        <v>31</v>
      </c>
      <c r="B133" s="43" t="s">
        <v>9</v>
      </c>
      <c r="C133" s="72"/>
      <c r="D133" s="81" t="s">
        <v>80</v>
      </c>
      <c r="E133" s="46" t="s">
        <v>79</v>
      </c>
      <c r="F133" s="46" t="s">
        <v>90</v>
      </c>
      <c r="G133" s="46" t="s">
        <v>81</v>
      </c>
      <c r="H133" s="46" t="s">
        <v>76</v>
      </c>
    </row>
    <row r="134" spans="1:70" x14ac:dyDescent="0.2">
      <c r="A134" s="31"/>
      <c r="B134" s="21" t="s">
        <v>111</v>
      </c>
      <c r="C134" s="20"/>
      <c r="D134" s="8">
        <v>6.22</v>
      </c>
      <c r="E134" s="26">
        <v>0.4</v>
      </c>
      <c r="F134" s="26">
        <v>0.6</v>
      </c>
      <c r="G134" s="26">
        <v>2</v>
      </c>
      <c r="H134" s="26">
        <f>ROUND(D134*E134*F134*G134,2)</f>
        <v>2.99</v>
      </c>
    </row>
    <row r="135" spans="1:70" x14ac:dyDescent="0.2">
      <c r="A135" s="22"/>
      <c r="B135" s="48"/>
      <c r="C135" s="20"/>
      <c r="D135" s="23" t="s">
        <v>74</v>
      </c>
      <c r="E135" s="24" t="s">
        <v>36</v>
      </c>
      <c r="F135" s="24" t="s">
        <v>85</v>
      </c>
      <c r="G135" s="24" t="s">
        <v>81</v>
      </c>
      <c r="H135" s="24" t="s">
        <v>76</v>
      </c>
    </row>
    <row r="136" spans="1:70" x14ac:dyDescent="0.2">
      <c r="A136" s="31"/>
      <c r="B136" s="42" t="s">
        <v>106</v>
      </c>
      <c r="C136" s="77" t="s">
        <v>107</v>
      </c>
      <c r="D136" s="79">
        <v>10.31</v>
      </c>
      <c r="E136" s="80" t="s">
        <v>36</v>
      </c>
      <c r="F136" s="80">
        <v>0.2</v>
      </c>
      <c r="G136" s="80">
        <v>2</v>
      </c>
      <c r="H136" s="80">
        <f>ROUND(D136*F136*G136,2)</f>
        <v>4.12</v>
      </c>
    </row>
    <row r="137" spans="1:70" s="51" customFormat="1" x14ac:dyDescent="0.2">
      <c r="A137" s="37"/>
      <c r="B137" s="158" t="s">
        <v>104</v>
      </c>
      <c r="C137" s="159"/>
      <c r="D137" s="159"/>
      <c r="E137" s="159"/>
      <c r="F137" s="159"/>
      <c r="G137" s="160"/>
      <c r="H137" s="49">
        <f>SUM(H134:H136)</f>
        <v>7.11</v>
      </c>
      <c r="I137" s="127"/>
      <c r="J137" s="127"/>
      <c r="K137" s="28"/>
      <c r="L137" s="28"/>
      <c r="M137" s="28"/>
      <c r="N137" s="28"/>
      <c r="O137" s="28"/>
      <c r="P137" s="28"/>
      <c r="Q137" s="28"/>
      <c r="R137" s="28"/>
      <c r="S137" s="28"/>
      <c r="T137" s="28"/>
      <c r="U137" s="28"/>
      <c r="V137" s="28"/>
      <c r="W137" s="28"/>
      <c r="X137" s="28"/>
      <c r="Y137" s="28"/>
      <c r="Z137" s="28"/>
      <c r="AA137" s="28"/>
      <c r="AB137" s="28"/>
      <c r="AC137" s="28"/>
      <c r="AD137" s="28"/>
      <c r="AE137" s="28"/>
      <c r="AF137" s="28"/>
      <c r="AG137" s="28"/>
      <c r="AH137" s="28"/>
      <c r="AI137" s="28"/>
      <c r="AJ137" s="28"/>
      <c r="AK137" s="28"/>
      <c r="AL137" s="28"/>
      <c r="AM137" s="28"/>
      <c r="AN137" s="28"/>
      <c r="AO137" s="28"/>
      <c r="AP137" s="28"/>
      <c r="AQ137" s="28"/>
      <c r="AR137" s="28"/>
      <c r="AS137" s="28"/>
      <c r="AT137" s="28"/>
      <c r="AU137" s="28"/>
      <c r="AV137" s="28"/>
      <c r="AW137" s="28"/>
      <c r="AX137" s="28"/>
      <c r="AY137" s="28"/>
      <c r="AZ137" s="28"/>
      <c r="BA137" s="28"/>
      <c r="BB137" s="28"/>
      <c r="BC137" s="28"/>
      <c r="BD137" s="28"/>
      <c r="BE137" s="28"/>
      <c r="BF137" s="28"/>
      <c r="BG137" s="28"/>
      <c r="BH137" s="28"/>
      <c r="BI137" s="28"/>
      <c r="BJ137" s="28"/>
      <c r="BK137" s="28"/>
      <c r="BL137" s="28"/>
      <c r="BM137" s="28"/>
      <c r="BN137" s="28"/>
      <c r="BO137" s="28"/>
      <c r="BP137" s="28"/>
      <c r="BQ137" s="28"/>
      <c r="BR137" s="28"/>
    </row>
    <row r="138" spans="1:70" x14ac:dyDescent="0.2">
      <c r="A138" s="22" t="s">
        <v>32</v>
      </c>
      <c r="B138" s="21" t="s">
        <v>13</v>
      </c>
      <c r="C138" s="20"/>
      <c r="D138" s="34"/>
      <c r="E138" s="31"/>
      <c r="F138" s="20"/>
      <c r="G138" s="20"/>
      <c r="H138" s="20"/>
    </row>
    <row r="139" spans="1:70" x14ac:dyDescent="0.2">
      <c r="A139" s="31"/>
      <c r="B139" s="21" t="s">
        <v>64</v>
      </c>
      <c r="C139" s="21" t="s">
        <v>172</v>
      </c>
      <c r="D139" s="8">
        <v>64</v>
      </c>
      <c r="E139" s="76"/>
      <c r="F139" s="77"/>
      <c r="G139" s="77"/>
      <c r="H139" s="77"/>
    </row>
    <row r="140" spans="1:70" x14ac:dyDescent="0.2">
      <c r="A140" s="31"/>
      <c r="B140" s="20"/>
      <c r="C140" s="15" t="s">
        <v>42</v>
      </c>
      <c r="D140" s="75">
        <f>D139</f>
        <v>64</v>
      </c>
      <c r="E140" s="162"/>
      <c r="F140" s="162"/>
      <c r="G140" s="162"/>
      <c r="H140" s="162"/>
    </row>
    <row r="141" spans="1:70" ht="38.25" x14ac:dyDescent="0.2">
      <c r="A141" s="22" t="s">
        <v>33</v>
      </c>
      <c r="B141" s="21" t="s">
        <v>229</v>
      </c>
      <c r="C141" s="20"/>
      <c r="D141" s="34"/>
      <c r="E141" s="78"/>
      <c r="F141" s="72"/>
      <c r="G141" s="72"/>
      <c r="H141" s="72"/>
    </row>
    <row r="142" spans="1:70" s="14" customFormat="1" ht="25.5" x14ac:dyDescent="0.2">
      <c r="A142" s="22"/>
      <c r="B142" s="130" t="s">
        <v>137</v>
      </c>
      <c r="C142" s="129"/>
      <c r="D142" s="9" t="s">
        <v>65</v>
      </c>
      <c r="E142" s="10" t="s">
        <v>66</v>
      </c>
      <c r="F142" s="10" t="s">
        <v>141</v>
      </c>
      <c r="G142" s="11" t="s">
        <v>251</v>
      </c>
      <c r="J142" s="12"/>
      <c r="K142" s="13"/>
      <c r="N142" s="2"/>
      <c r="O142" s="2"/>
    </row>
    <row r="143" spans="1:70" s="14" customFormat="1" ht="25.5" x14ac:dyDescent="0.2">
      <c r="A143" s="36"/>
      <c r="B143" s="35" t="s">
        <v>138</v>
      </c>
      <c r="C143" s="61" t="s">
        <v>140</v>
      </c>
      <c r="D143" s="16">
        <v>28.8</v>
      </c>
      <c r="E143" s="4" t="s">
        <v>39</v>
      </c>
      <c r="F143" s="52">
        <v>196</v>
      </c>
      <c r="G143" s="6">
        <f>ROUND((F143*D143)*1,2)</f>
        <v>5644.8</v>
      </c>
      <c r="J143" s="7"/>
      <c r="K143" s="53"/>
      <c r="L143" s="53"/>
      <c r="N143" s="2"/>
      <c r="O143" s="2"/>
    </row>
    <row r="144" spans="1:70" s="14" customFormat="1" ht="25.5" x14ac:dyDescent="0.2">
      <c r="A144" s="36"/>
      <c r="B144" s="35" t="s">
        <v>139</v>
      </c>
      <c r="C144" s="61" t="s">
        <v>142</v>
      </c>
      <c r="D144" s="16">
        <v>34.200000000000003</v>
      </c>
      <c r="E144" s="4" t="s">
        <v>39</v>
      </c>
      <c r="F144" s="52">
        <v>125.44</v>
      </c>
      <c r="G144" s="6">
        <f>ROUND((F144*D144)*1,2)</f>
        <v>4290.05</v>
      </c>
      <c r="J144" s="7"/>
      <c r="K144" s="53"/>
      <c r="L144" s="53"/>
      <c r="N144" s="2"/>
      <c r="O144" s="2"/>
    </row>
    <row r="145" spans="1:15" s="14" customFormat="1" x14ac:dyDescent="0.2">
      <c r="D145" s="16"/>
      <c r="E145" s="4"/>
      <c r="F145" s="54" t="s">
        <v>91</v>
      </c>
      <c r="G145" s="54">
        <f>G143+G144</f>
        <v>9934.85</v>
      </c>
      <c r="J145" s="7"/>
      <c r="K145" s="17"/>
      <c r="L145" s="17"/>
      <c r="N145" s="2"/>
      <c r="O145" s="2"/>
    </row>
    <row r="146" spans="1:15" s="14" customFormat="1" ht="25.5" x14ac:dyDescent="0.2">
      <c r="A146" s="22" t="s">
        <v>116</v>
      </c>
      <c r="B146" s="132" t="s">
        <v>230</v>
      </c>
      <c r="C146" s="131"/>
      <c r="D146" s="16"/>
      <c r="E146" s="4"/>
      <c r="F146" s="54"/>
      <c r="G146" s="6"/>
      <c r="J146" s="7"/>
      <c r="K146" s="17"/>
      <c r="L146" s="17"/>
      <c r="N146" s="2"/>
      <c r="O146" s="2"/>
    </row>
    <row r="147" spans="1:15" s="14" customFormat="1" ht="48" customHeight="1" x14ac:dyDescent="0.2">
      <c r="A147" s="36"/>
      <c r="B147" s="41" t="s">
        <v>113</v>
      </c>
      <c r="C147" s="3" t="s">
        <v>143</v>
      </c>
      <c r="D147" s="16">
        <v>198</v>
      </c>
      <c r="E147" s="4" t="s">
        <v>39</v>
      </c>
      <c r="F147" s="5">
        <v>3.66</v>
      </c>
      <c r="G147" s="6">
        <f>ROUND((F147*D147)*1,2)</f>
        <v>724.68</v>
      </c>
      <c r="J147" s="7"/>
      <c r="K147" s="17"/>
      <c r="L147" s="17"/>
      <c r="N147" s="2"/>
      <c r="O147" s="2"/>
    </row>
    <row r="148" spans="1:15" s="14" customFormat="1" ht="27" customHeight="1" x14ac:dyDescent="0.2">
      <c r="A148" s="12"/>
      <c r="B148" s="41"/>
      <c r="C148" s="3"/>
      <c r="D148" s="16"/>
      <c r="E148" s="4"/>
      <c r="F148" s="54" t="s">
        <v>91</v>
      </c>
      <c r="G148" s="54">
        <f>G147</f>
        <v>724.68</v>
      </c>
      <c r="J148" s="7"/>
      <c r="K148" s="17"/>
      <c r="L148" s="17"/>
      <c r="N148" s="2"/>
      <c r="O148" s="2"/>
    </row>
    <row r="149" spans="1:15" s="14" customFormat="1" ht="25.5" x14ac:dyDescent="0.2">
      <c r="A149" s="22" t="s">
        <v>212</v>
      </c>
      <c r="B149" s="132" t="s">
        <v>230</v>
      </c>
      <c r="C149" s="91"/>
      <c r="D149" s="16"/>
      <c r="E149" s="4"/>
      <c r="F149" s="54"/>
      <c r="G149" s="6"/>
      <c r="J149" s="7"/>
      <c r="K149" s="17"/>
      <c r="L149" s="17"/>
      <c r="N149" s="2"/>
      <c r="O149" s="2"/>
    </row>
    <row r="150" spans="1:15" s="14" customFormat="1" ht="25.5" x14ac:dyDescent="0.2">
      <c r="A150" s="36"/>
      <c r="B150" s="155" t="s">
        <v>112</v>
      </c>
      <c r="C150" s="3" t="s">
        <v>144</v>
      </c>
      <c r="D150" s="16">
        <v>36.14</v>
      </c>
      <c r="E150" s="4" t="s">
        <v>39</v>
      </c>
      <c r="F150" s="5">
        <v>8.64</v>
      </c>
      <c r="G150" s="6">
        <f>ROUND((F150*D150)*1,2)</f>
        <v>312.25</v>
      </c>
      <c r="J150" s="7"/>
      <c r="K150" s="17"/>
      <c r="L150" s="17"/>
      <c r="N150" s="2"/>
      <c r="O150" s="2"/>
    </row>
    <row r="151" spans="1:15" s="14" customFormat="1" ht="25.5" x14ac:dyDescent="0.2">
      <c r="A151" s="36"/>
      <c r="B151" s="156"/>
      <c r="C151" s="3" t="s">
        <v>145</v>
      </c>
      <c r="D151" s="16">
        <v>19.46</v>
      </c>
      <c r="E151" s="4" t="s">
        <v>39</v>
      </c>
      <c r="F151" s="5">
        <f>$F$150</f>
        <v>8.64</v>
      </c>
      <c r="G151" s="6">
        <f>ROUND((F151*D151)*1,2)</f>
        <v>168.13</v>
      </c>
      <c r="J151" s="7"/>
      <c r="K151" s="17"/>
      <c r="L151" s="17"/>
      <c r="N151" s="2"/>
      <c r="O151" s="2"/>
    </row>
    <row r="152" spans="1:15" s="14" customFormat="1" ht="25.5" x14ac:dyDescent="0.2">
      <c r="A152" s="36"/>
      <c r="B152" s="157"/>
      <c r="C152" s="3" t="s">
        <v>146</v>
      </c>
      <c r="D152" s="16">
        <v>41.6</v>
      </c>
      <c r="E152" s="4" t="s">
        <v>39</v>
      </c>
      <c r="F152" s="5">
        <f>$F$150</f>
        <v>8.64</v>
      </c>
      <c r="G152" s="6">
        <f>ROUND((F152*D152)*1,2)</f>
        <v>359.42</v>
      </c>
      <c r="J152" s="7"/>
      <c r="K152" s="17"/>
      <c r="L152" s="17"/>
      <c r="N152" s="2"/>
      <c r="O152" s="2"/>
    </row>
    <row r="153" spans="1:15" s="14" customFormat="1" x14ac:dyDescent="0.2">
      <c r="A153" s="12"/>
      <c r="B153" s="101"/>
      <c r="C153" s="133"/>
      <c r="D153" s="134"/>
      <c r="E153" s="135"/>
      <c r="F153" s="54" t="s">
        <v>91</v>
      </c>
      <c r="G153" s="54">
        <f>SUM(G150:G152)</f>
        <v>839.8</v>
      </c>
      <c r="J153" s="7"/>
      <c r="K153" s="17"/>
      <c r="L153" s="17"/>
      <c r="N153" s="2"/>
      <c r="O153" s="2"/>
    </row>
    <row r="154" spans="1:15" s="14" customFormat="1" ht="25.5" x14ac:dyDescent="0.2">
      <c r="A154" s="22" t="s">
        <v>213</v>
      </c>
      <c r="B154" s="132" t="s">
        <v>230</v>
      </c>
      <c r="C154" s="20"/>
      <c r="D154" s="34"/>
      <c r="E154" s="31"/>
      <c r="F154" s="48"/>
      <c r="G154" s="20"/>
      <c r="J154" s="7"/>
      <c r="K154" s="17"/>
      <c r="L154" s="17"/>
      <c r="N154" s="2"/>
      <c r="O154" s="2"/>
    </row>
    <row r="155" spans="1:15" s="14" customFormat="1" ht="38.25" x14ac:dyDescent="0.2">
      <c r="A155" s="36"/>
      <c r="B155" s="41" t="s">
        <v>68</v>
      </c>
      <c r="C155" s="21" t="s">
        <v>147</v>
      </c>
      <c r="D155" s="16">
        <v>37.020000000000003</v>
      </c>
      <c r="E155" s="4" t="s">
        <v>40</v>
      </c>
      <c r="F155" s="5">
        <v>24</v>
      </c>
      <c r="G155" s="6">
        <f>ROUND((F155*D155)*1,2)</f>
        <v>888.48</v>
      </c>
      <c r="J155" s="7"/>
      <c r="K155" s="17"/>
      <c r="L155" s="17"/>
      <c r="N155" s="2"/>
      <c r="O155" s="2"/>
    </row>
    <row r="156" spans="1:15" s="14" customFormat="1" ht="18" customHeight="1" x14ac:dyDescent="0.2">
      <c r="A156" s="12"/>
      <c r="B156" s="41"/>
      <c r="C156" s="21"/>
      <c r="D156" s="134"/>
      <c r="E156" s="135"/>
      <c r="F156" s="136" t="s">
        <v>91</v>
      </c>
      <c r="G156" s="137">
        <f>G155</f>
        <v>888.48</v>
      </c>
      <c r="J156" s="7"/>
      <c r="K156" s="17"/>
      <c r="L156" s="17"/>
      <c r="N156" s="2"/>
      <c r="O156" s="2"/>
    </row>
    <row r="157" spans="1:15" s="14" customFormat="1" ht="25.5" x14ac:dyDescent="0.2">
      <c r="A157" s="22" t="s">
        <v>214</v>
      </c>
      <c r="B157" s="132" t="s">
        <v>230</v>
      </c>
      <c r="C157" s="20"/>
      <c r="D157" s="34"/>
      <c r="E157" s="37"/>
      <c r="F157" s="91"/>
      <c r="G157" s="91"/>
      <c r="J157" s="7"/>
      <c r="K157" s="17"/>
      <c r="L157" s="17"/>
      <c r="N157" s="2"/>
      <c r="O157" s="2"/>
    </row>
    <row r="158" spans="1:15" s="14" customFormat="1" x14ac:dyDescent="0.2">
      <c r="A158" s="36"/>
      <c r="B158" s="41" t="s">
        <v>117</v>
      </c>
      <c r="C158" s="21" t="s">
        <v>132</v>
      </c>
      <c r="D158" s="16">
        <v>30.96</v>
      </c>
      <c r="E158" s="4" t="s">
        <v>39</v>
      </c>
      <c r="F158" s="5">
        <v>3.63</v>
      </c>
      <c r="G158" s="6">
        <f>ROUND((F158*D158)*1,2)</f>
        <v>112.38</v>
      </c>
      <c r="H158" s="91"/>
      <c r="J158" s="7"/>
      <c r="K158" s="17"/>
      <c r="L158" s="17"/>
      <c r="N158" s="2"/>
      <c r="O158" s="2"/>
    </row>
    <row r="159" spans="1:15" s="14" customFormat="1" x14ac:dyDescent="0.2">
      <c r="A159" s="12"/>
      <c r="B159" s="41"/>
      <c r="C159" s="47"/>
      <c r="D159" s="16"/>
      <c r="E159" s="4"/>
      <c r="F159" s="136" t="s">
        <v>91</v>
      </c>
      <c r="G159" s="137">
        <f>G158</f>
        <v>112.38</v>
      </c>
      <c r="H159" s="91"/>
      <c r="J159" s="7"/>
      <c r="K159" s="17"/>
      <c r="L159" s="17"/>
      <c r="N159" s="2"/>
      <c r="O159" s="2"/>
    </row>
    <row r="160" spans="1:15" s="14" customFormat="1" ht="25.5" x14ac:dyDescent="0.2">
      <c r="A160" s="22" t="s">
        <v>215</v>
      </c>
      <c r="B160" s="132" t="s">
        <v>230</v>
      </c>
      <c r="C160" s="91"/>
      <c r="D160" s="16"/>
      <c r="E160" s="4"/>
      <c r="F160" s="54" t="s">
        <v>67</v>
      </c>
      <c r="G160" s="6"/>
      <c r="H160" s="91"/>
      <c r="J160" s="7"/>
      <c r="K160" s="17"/>
      <c r="L160" s="17"/>
      <c r="N160" s="2"/>
      <c r="O160" s="2"/>
    </row>
    <row r="161" spans="1:15" s="14" customFormat="1" ht="48" customHeight="1" x14ac:dyDescent="0.2">
      <c r="A161" s="36"/>
      <c r="B161" s="41" t="s">
        <v>69</v>
      </c>
      <c r="C161" s="3" t="s">
        <v>151</v>
      </c>
      <c r="D161" s="16">
        <v>46</v>
      </c>
      <c r="E161" s="4" t="s">
        <v>39</v>
      </c>
      <c r="F161" s="5">
        <v>10.11</v>
      </c>
      <c r="G161" s="6">
        <f>ROUND((F161*D161)*1,2)</f>
        <v>465.06</v>
      </c>
      <c r="H161" s="91"/>
      <c r="J161" s="7"/>
      <c r="K161" s="17"/>
      <c r="L161" s="17"/>
      <c r="N161" s="2"/>
      <c r="O161" s="2"/>
    </row>
    <row r="162" spans="1:15" x14ac:dyDescent="0.2">
      <c r="A162" s="31"/>
      <c r="B162" s="20"/>
      <c r="C162" s="20"/>
      <c r="D162" s="34"/>
      <c r="E162" s="31"/>
      <c r="F162" s="136" t="s">
        <v>91</v>
      </c>
      <c r="G162" s="137">
        <f>G161</f>
        <v>465.06</v>
      </c>
      <c r="H162" s="90"/>
    </row>
    <row r="163" spans="1:15" hidden="1" x14ac:dyDescent="0.2">
      <c r="A163" s="31"/>
      <c r="B163" s="20"/>
      <c r="C163" s="20"/>
      <c r="D163" s="34"/>
      <c r="E163" s="31"/>
      <c r="F163" s="20"/>
      <c r="G163" s="20"/>
      <c r="H163" s="20"/>
    </row>
    <row r="164" spans="1:15" ht="25.5" x14ac:dyDescent="0.2">
      <c r="A164" s="22" t="s">
        <v>216</v>
      </c>
      <c r="B164" s="21" t="s">
        <v>231</v>
      </c>
      <c r="C164" s="20"/>
      <c r="D164" s="34"/>
      <c r="E164" s="31"/>
      <c r="F164" s="48"/>
      <c r="G164" s="20"/>
      <c r="H164" s="20"/>
    </row>
    <row r="165" spans="1:15" x14ac:dyDescent="0.2">
      <c r="A165" s="31"/>
      <c r="B165" s="21" t="s">
        <v>70</v>
      </c>
      <c r="C165" s="21" t="s">
        <v>148</v>
      </c>
      <c r="D165" s="34"/>
      <c r="E165" s="31"/>
      <c r="F165" s="8">
        <v>124.92</v>
      </c>
      <c r="G165" s="20"/>
      <c r="H165" s="20"/>
    </row>
    <row r="166" spans="1:15" x14ac:dyDescent="0.2">
      <c r="A166" s="31"/>
      <c r="B166" s="21" t="s">
        <v>115</v>
      </c>
      <c r="C166" s="21" t="s">
        <v>149</v>
      </c>
      <c r="D166" s="34"/>
      <c r="E166" s="31"/>
      <c r="F166" s="8">
        <v>47.52</v>
      </c>
      <c r="G166" s="20"/>
      <c r="H166" s="20"/>
    </row>
    <row r="167" spans="1:15" x14ac:dyDescent="0.2">
      <c r="A167" s="31"/>
      <c r="B167" s="21" t="s">
        <v>112</v>
      </c>
      <c r="C167" s="21" t="s">
        <v>150</v>
      </c>
      <c r="D167" s="34"/>
      <c r="E167" s="31"/>
      <c r="F167" s="8">
        <v>51.52</v>
      </c>
      <c r="G167" s="20"/>
      <c r="H167" s="20"/>
    </row>
    <row r="168" spans="1:15" ht="38.25" x14ac:dyDescent="0.2">
      <c r="A168" s="31"/>
      <c r="B168" s="21" t="s">
        <v>68</v>
      </c>
      <c r="C168" s="21" t="s">
        <v>147</v>
      </c>
      <c r="D168" s="34"/>
      <c r="E168" s="31"/>
      <c r="F168" s="8">
        <v>37.020000000000003</v>
      </c>
      <c r="G168" s="20"/>
      <c r="H168" s="20"/>
    </row>
    <row r="169" spans="1:15" x14ac:dyDescent="0.2">
      <c r="A169" s="31"/>
      <c r="B169" s="21" t="s">
        <v>114</v>
      </c>
      <c r="C169" s="21" t="s">
        <v>133</v>
      </c>
      <c r="D169" s="34"/>
      <c r="E169" s="31"/>
      <c r="F169" s="8">
        <v>6.19</v>
      </c>
      <c r="G169" s="20"/>
      <c r="H169" s="20"/>
    </row>
    <row r="170" spans="1:15" ht="25.5" x14ac:dyDescent="0.2">
      <c r="A170" s="31"/>
      <c r="B170" s="21" t="s">
        <v>71</v>
      </c>
      <c r="C170" s="3" t="s">
        <v>152</v>
      </c>
      <c r="D170" s="34"/>
      <c r="E170" s="31"/>
      <c r="F170" s="8">
        <v>18.399999999999999</v>
      </c>
      <c r="G170" s="20"/>
      <c r="H170" s="20"/>
    </row>
    <row r="171" spans="1:15" x14ac:dyDescent="0.2">
      <c r="A171" s="31"/>
      <c r="B171" s="20"/>
      <c r="C171" s="20"/>
      <c r="D171" s="34"/>
      <c r="E171" s="15" t="s">
        <v>42</v>
      </c>
      <c r="F171" s="55">
        <f>SUM(F165:F170)</f>
        <v>285.57</v>
      </c>
      <c r="G171" s="20"/>
      <c r="H171" s="20"/>
    </row>
    <row r="172" spans="1:15" x14ac:dyDescent="0.2">
      <c r="A172" s="105">
        <v>6</v>
      </c>
      <c r="B172" s="106" t="s">
        <v>15</v>
      </c>
      <c r="C172" s="107"/>
      <c r="D172" s="108"/>
      <c r="E172" s="114"/>
      <c r="F172" s="107"/>
      <c r="G172" s="107"/>
      <c r="H172" s="107"/>
    </row>
    <row r="173" spans="1:15" x14ac:dyDescent="0.2">
      <c r="A173" s="31"/>
      <c r="B173" s="48" t="s">
        <v>72</v>
      </c>
      <c r="C173" s="20"/>
      <c r="D173" s="34"/>
      <c r="E173" s="31"/>
      <c r="F173" s="56" t="s">
        <v>58</v>
      </c>
      <c r="G173" s="20"/>
      <c r="H173" s="20"/>
    </row>
    <row r="174" spans="1:15" ht="51" x14ac:dyDescent="0.2">
      <c r="A174" s="144" t="s">
        <v>34</v>
      </c>
      <c r="B174" s="146" t="s">
        <v>73</v>
      </c>
      <c r="C174" s="21" t="s">
        <v>173</v>
      </c>
      <c r="D174" s="8">
        <v>771</v>
      </c>
      <c r="E174" s="31"/>
      <c r="F174" s="20"/>
      <c r="G174" s="20"/>
      <c r="H174" s="20"/>
    </row>
    <row r="175" spans="1:15" ht="25.5" x14ac:dyDescent="0.2">
      <c r="A175" s="145"/>
      <c r="B175" s="147"/>
      <c r="C175" s="21" t="s">
        <v>153</v>
      </c>
      <c r="D175" s="8">
        <v>285</v>
      </c>
      <c r="E175" s="31"/>
      <c r="F175" s="20"/>
      <c r="G175" s="20"/>
      <c r="H175" s="20"/>
    </row>
    <row r="176" spans="1:15" x14ac:dyDescent="0.2">
      <c r="A176" s="31"/>
      <c r="B176" s="21"/>
      <c r="C176" s="138" t="s">
        <v>42</v>
      </c>
      <c r="D176" s="27">
        <f>SUM(D174:D175)</f>
        <v>1056</v>
      </c>
      <c r="E176" s="31"/>
      <c r="F176" s="20"/>
      <c r="G176" s="20"/>
      <c r="H176" s="20"/>
    </row>
    <row r="177" spans="1:8" ht="51" x14ac:dyDescent="0.2">
      <c r="A177" s="144" t="s">
        <v>35</v>
      </c>
      <c r="B177" s="146" t="s">
        <v>16</v>
      </c>
      <c r="C177" s="21" t="str">
        <f>$C$174</f>
        <v>((30,00m compr x 4,30m larg x (0,35/2) x 2 = 22,58m3 + (10,00comp + 4,00m )/2) x 6,05alt.)= 42,35m2 x 18,00larg.(já considerando uma largura adicional para trabalho) = 762,30m3 &gt;&gt;&gt; Total: 771,00m3</v>
      </c>
      <c r="D177" s="40">
        <f>$D$174</f>
        <v>771</v>
      </c>
      <c r="E177" s="31"/>
      <c r="F177" s="20"/>
      <c r="G177" s="20"/>
      <c r="H177" s="20"/>
    </row>
    <row r="178" spans="1:8" ht="25.5" x14ac:dyDescent="0.2">
      <c r="A178" s="145"/>
      <c r="B178" s="147"/>
      <c r="C178" s="21" t="str">
        <f>$C$175</f>
        <v>((1,90m x 30,00m)/2) x 2,50m = 71,25m3 x 4
lados = 285,00m3</v>
      </c>
      <c r="D178" s="40">
        <f>$D$175</f>
        <v>285</v>
      </c>
      <c r="E178" s="31"/>
      <c r="F178" s="20"/>
      <c r="G178" s="20"/>
      <c r="H178" s="20"/>
    </row>
    <row r="179" spans="1:8" x14ac:dyDescent="0.2">
      <c r="A179" s="31"/>
      <c r="B179" s="20"/>
      <c r="C179" s="138" t="s">
        <v>42</v>
      </c>
      <c r="D179" s="27">
        <f>SUM(D177:D178)</f>
        <v>1056</v>
      </c>
      <c r="E179" s="31"/>
      <c r="F179" s="20"/>
      <c r="G179" s="20"/>
      <c r="H179" s="20"/>
    </row>
    <row r="180" spans="1:8" x14ac:dyDescent="0.2">
      <c r="A180" s="31"/>
      <c r="B180" s="20"/>
      <c r="C180" s="138"/>
      <c r="D180" s="27"/>
      <c r="E180" s="31"/>
      <c r="F180" s="20"/>
      <c r="G180" s="20"/>
      <c r="H180" s="77"/>
    </row>
    <row r="181" spans="1:8" x14ac:dyDescent="0.2">
      <c r="A181" s="31" t="s">
        <v>217</v>
      </c>
      <c r="B181" s="21" t="s">
        <v>17</v>
      </c>
      <c r="C181" s="21" t="s">
        <v>154</v>
      </c>
      <c r="D181" s="8">
        <v>300</v>
      </c>
      <c r="E181" s="22" t="s">
        <v>120</v>
      </c>
      <c r="F181" s="20"/>
      <c r="G181" s="20"/>
      <c r="H181" s="77"/>
    </row>
    <row r="182" spans="1:8" x14ac:dyDescent="0.2">
      <c r="A182" s="31" t="s">
        <v>218</v>
      </c>
      <c r="B182" s="21" t="s">
        <v>232</v>
      </c>
      <c r="C182" s="21" t="s">
        <v>246</v>
      </c>
      <c r="D182" s="8">
        <v>300</v>
      </c>
      <c r="E182" s="22" t="s">
        <v>120</v>
      </c>
      <c r="F182" s="20"/>
      <c r="G182" s="20"/>
      <c r="H182" s="77"/>
    </row>
    <row r="183" spans="1:8" ht="57.75" customHeight="1" x14ac:dyDescent="0.2">
      <c r="A183" s="31" t="s">
        <v>219</v>
      </c>
      <c r="B183" s="21" t="s">
        <v>223</v>
      </c>
      <c r="C183" s="21" t="s">
        <v>250</v>
      </c>
      <c r="D183" s="8">
        <v>20.64</v>
      </c>
      <c r="E183" s="22" t="s">
        <v>121</v>
      </c>
      <c r="F183" s="20"/>
      <c r="G183" s="20"/>
      <c r="H183" s="77"/>
    </row>
    <row r="184" spans="1:8" ht="42.75" customHeight="1" x14ac:dyDescent="0.2">
      <c r="A184" s="31" t="s">
        <v>220</v>
      </c>
      <c r="B184" s="21" t="s">
        <v>233</v>
      </c>
      <c r="C184" s="20" t="s">
        <v>247</v>
      </c>
      <c r="D184" s="8">
        <v>0.48</v>
      </c>
      <c r="E184" s="31" t="s">
        <v>120</v>
      </c>
      <c r="F184" s="20"/>
      <c r="G184" s="20"/>
      <c r="H184" s="77"/>
    </row>
    <row r="185" spans="1:8" ht="27.75" customHeight="1" x14ac:dyDescent="0.2">
      <c r="A185" s="31" t="s">
        <v>221</v>
      </c>
      <c r="B185" s="21" t="s">
        <v>234</v>
      </c>
      <c r="C185" s="20" t="s">
        <v>248</v>
      </c>
      <c r="D185" s="8">
        <v>8.4</v>
      </c>
      <c r="E185" s="31" t="s">
        <v>39</v>
      </c>
      <c r="F185" s="20"/>
      <c r="G185" s="20"/>
      <c r="H185" s="77"/>
    </row>
    <row r="186" spans="1:8" ht="38.25" x14ac:dyDescent="0.2">
      <c r="A186" s="31" t="s">
        <v>222</v>
      </c>
      <c r="B186" s="21" t="s">
        <v>14</v>
      </c>
      <c r="C186" s="21" t="s">
        <v>168</v>
      </c>
      <c r="D186" s="8">
        <v>40</v>
      </c>
      <c r="E186" s="22" t="s">
        <v>38</v>
      </c>
      <c r="F186" s="20"/>
      <c r="G186" s="139"/>
      <c r="H186" s="73"/>
    </row>
    <row r="187" spans="1:8" x14ac:dyDescent="0.2">
      <c r="A187" s="38"/>
      <c r="B187" s="57"/>
      <c r="C187" s="58"/>
      <c r="D187" s="59"/>
      <c r="E187" s="38"/>
      <c r="F187" s="58"/>
      <c r="G187" s="58"/>
      <c r="H187" s="19"/>
    </row>
    <row r="188" spans="1:8" x14ac:dyDescent="0.2">
      <c r="A188" s="39"/>
      <c r="B188" s="47"/>
      <c r="C188" s="19"/>
      <c r="D188" s="18"/>
      <c r="E188" s="39"/>
      <c r="F188" s="19"/>
      <c r="G188" s="19"/>
      <c r="H188" s="19"/>
    </row>
    <row r="189" spans="1:8" x14ac:dyDescent="0.2">
      <c r="A189" s="39"/>
      <c r="B189" s="140" t="s">
        <v>249</v>
      </c>
      <c r="C189" s="64"/>
      <c r="D189" s="64"/>
      <c r="E189" s="64"/>
      <c r="F189" s="19"/>
      <c r="G189" s="19"/>
      <c r="H189" s="19"/>
    </row>
    <row r="190" spans="1:8" x14ac:dyDescent="0.2">
      <c r="A190" s="39"/>
      <c r="F190" s="19"/>
      <c r="G190" s="19"/>
      <c r="H190" s="19"/>
    </row>
    <row r="191" spans="1:8" x14ac:dyDescent="0.2">
      <c r="A191" s="39"/>
      <c r="F191" s="19"/>
      <c r="G191" s="19"/>
      <c r="H191" s="19"/>
    </row>
    <row r="192" spans="1:8" x14ac:dyDescent="0.2">
      <c r="A192" s="39"/>
      <c r="F192" s="19"/>
      <c r="G192" s="19"/>
      <c r="H192" s="19"/>
    </row>
    <row r="193" spans="1:8" x14ac:dyDescent="0.2">
      <c r="A193" s="39"/>
      <c r="F193" s="19"/>
      <c r="G193" s="19"/>
      <c r="H193" s="19"/>
    </row>
    <row r="194" spans="1:8" x14ac:dyDescent="0.2">
      <c r="A194" s="39"/>
      <c r="F194" s="19"/>
      <c r="G194" s="19"/>
      <c r="H194" s="19"/>
    </row>
    <row r="195" spans="1:8" x14ac:dyDescent="0.2">
      <c r="A195" s="39"/>
      <c r="F195" s="19"/>
      <c r="G195" s="19"/>
      <c r="H195" s="19"/>
    </row>
    <row r="196" spans="1:8" x14ac:dyDescent="0.2">
      <c r="A196" s="39"/>
      <c r="F196" s="19"/>
      <c r="G196" s="19"/>
      <c r="H196" s="19"/>
    </row>
    <row r="197" spans="1:8" x14ac:dyDescent="0.2">
      <c r="A197" s="39"/>
      <c r="F197" s="19"/>
      <c r="G197" s="19"/>
      <c r="H197" s="19"/>
    </row>
    <row r="199" spans="1:8" ht="15.75" x14ac:dyDescent="0.25">
      <c r="B199" s="62" t="s">
        <v>155</v>
      </c>
    </row>
    <row r="200" spans="1:8" ht="15.75" x14ac:dyDescent="0.25">
      <c r="B200" s="63" t="s">
        <v>156</v>
      </c>
    </row>
    <row r="201" spans="1:8" ht="15.75" x14ac:dyDescent="0.25">
      <c r="B201" s="63" t="s">
        <v>158</v>
      </c>
    </row>
    <row r="202" spans="1:8" ht="15.75" x14ac:dyDescent="0.25">
      <c r="B202" s="63" t="s">
        <v>157</v>
      </c>
    </row>
  </sheetData>
  <mergeCells count="28">
    <mergeCell ref="A8:H9"/>
    <mergeCell ref="E140:H140"/>
    <mergeCell ref="B1:H4"/>
    <mergeCell ref="B5:H5"/>
    <mergeCell ref="B6:H6"/>
    <mergeCell ref="B7:H7"/>
    <mergeCell ref="A1:A4"/>
    <mergeCell ref="B86:B87"/>
    <mergeCell ref="B73:J73"/>
    <mergeCell ref="B55:C55"/>
    <mergeCell ref="C56:C64"/>
    <mergeCell ref="B68:B72"/>
    <mergeCell ref="C68:C70"/>
    <mergeCell ref="B95:C95"/>
    <mergeCell ref="F79:G79"/>
    <mergeCell ref="F94:G94"/>
    <mergeCell ref="B65:C65"/>
    <mergeCell ref="A177:A178"/>
    <mergeCell ref="B177:B178"/>
    <mergeCell ref="A114:C114"/>
    <mergeCell ref="B116:D116"/>
    <mergeCell ref="B104:B105"/>
    <mergeCell ref="B115:J115"/>
    <mergeCell ref="B150:B152"/>
    <mergeCell ref="A174:A175"/>
    <mergeCell ref="B174:B175"/>
    <mergeCell ref="D124:G124"/>
    <mergeCell ref="B137:G137"/>
  </mergeCells>
  <phoneticPr fontId="12" type="noConversion"/>
  <printOptions horizontalCentered="1"/>
  <pageMargins left="0.19685039370078741" right="0.19685039370078741" top="0.78740157480314965" bottom="0.78740157480314965" header="0.31496062992125984" footer="0.31496062992125984"/>
  <pageSetup paperSize="9" scale="6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4</vt:i4>
      </vt:variant>
    </vt:vector>
  </HeadingPairs>
  <TitlesOfParts>
    <vt:vector size="5" baseType="lpstr">
      <vt:lpstr>Memória de Cálculo</vt:lpstr>
      <vt:lpstr>'Memória de Cálculo'!Area_de_impressao</vt:lpstr>
      <vt:lpstr>'Memória de Cálculo'!Print_Area</vt:lpstr>
      <vt:lpstr>'Memória de Cálculo'!Print_Titles</vt:lpstr>
      <vt:lpstr>'Memória de Cálculo'!Titulos_de_impressao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</dc:creator>
  <cp:lastModifiedBy>DELL</cp:lastModifiedBy>
  <cp:lastPrinted>2026-06-03T12:19:10Z</cp:lastPrinted>
  <dcterms:created xsi:type="dcterms:W3CDTF">2019-10-14T18:14:23Z</dcterms:created>
  <dcterms:modified xsi:type="dcterms:W3CDTF">2026-06-03T16:08:11Z</dcterms:modified>
</cp:coreProperties>
</file>